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08" windowWidth="15192" windowHeight="7932" tabRatio="781"/>
  </bookViews>
  <sheets>
    <sheet name="РСК" sheetId="15" r:id="rId1"/>
    <sheet name="Лист1" sheetId="20" r:id="rId2"/>
    <sheet name="Лист2" sheetId="21" r:id="rId3"/>
  </sheets>
  <externalReferences>
    <externalReference r:id="rId4"/>
  </externalReferences>
  <definedNames>
    <definedName name="_xlnm._FilterDatabase" localSheetId="0" hidden="1">РСК!$A$6:$AJ$62</definedName>
    <definedName name="god">[1]Титульный!$F$9</definedName>
    <definedName name="_xlnm.Print_Titles" localSheetId="0">РСК!$7:$7</definedName>
    <definedName name="_xlnm.Print_Area" localSheetId="0">РСК!$A$1:$AJ$67</definedName>
  </definedNames>
  <calcPr calcId="144525"/>
</workbook>
</file>

<file path=xl/calcChain.xml><?xml version="1.0" encoding="utf-8"?>
<calcChain xmlns="http://schemas.openxmlformats.org/spreadsheetml/2006/main">
  <c r="AF62" i="15" l="1"/>
  <c r="AG18" i="15"/>
  <c r="AG15" i="15"/>
  <c r="AG14" i="15"/>
  <c r="AG9" i="15"/>
  <c r="AF9" i="15"/>
  <c r="O62" i="15"/>
  <c r="Z17" i="15" l="1"/>
  <c r="V18" i="15"/>
  <c r="O18" i="15"/>
  <c r="AB17" i="15"/>
  <c r="Z16" i="15"/>
  <c r="V15" i="15"/>
  <c r="V14" i="15"/>
  <c r="S9" i="15"/>
  <c r="D8" i="15"/>
  <c r="AF18" i="15" l="1"/>
  <c r="AF16" i="15"/>
  <c r="AF8" i="15"/>
  <c r="V8" i="15" s="1"/>
  <c r="V9" i="15"/>
  <c r="AF10" i="15"/>
  <c r="V10" i="15" s="1"/>
  <c r="AF11" i="15"/>
  <c r="V11" i="15" s="1"/>
  <c r="AF12" i="15"/>
  <c r="V12" i="15" s="1"/>
  <c r="O15" i="15" l="1"/>
  <c r="O14" i="15"/>
  <c r="O9" i="15"/>
  <c r="AF17" i="15" l="1"/>
  <c r="AF14" i="15"/>
  <c r="AF15" i="15"/>
  <c r="AF13" i="15"/>
  <c r="AG62" i="15"/>
  <c r="AH62" i="15"/>
  <c r="AI62" i="15"/>
  <c r="X37" i="15" l="1"/>
  <c r="T37" i="15" s="1"/>
  <c r="X31" i="15"/>
  <c r="X25" i="15"/>
  <c r="R9" i="15"/>
  <c r="R10" i="15"/>
  <c r="R11" i="15"/>
  <c r="R8" i="15"/>
  <c r="X9" i="15"/>
  <c r="X10" i="15"/>
  <c r="T10" i="15" s="1"/>
  <c r="X11" i="15"/>
  <c r="T11" i="15" s="1"/>
  <c r="X12" i="15"/>
  <c r="T12" i="15" s="1"/>
  <c r="X13" i="15"/>
  <c r="T13" i="15" s="1"/>
  <c r="X14" i="15"/>
  <c r="T14" i="15" s="1"/>
  <c r="X15" i="15"/>
  <c r="T15" i="15" s="1"/>
  <c r="X16" i="15"/>
  <c r="T16" i="15" s="1"/>
  <c r="X17" i="15"/>
  <c r="T17" i="15" s="1"/>
  <c r="X18" i="15"/>
  <c r="T18" i="15" s="1"/>
  <c r="X19" i="15"/>
  <c r="T19" i="15" s="1"/>
  <c r="X20" i="15"/>
  <c r="T20" i="15" s="1"/>
  <c r="X21" i="15"/>
  <c r="T21" i="15" s="1"/>
  <c r="X22" i="15"/>
  <c r="T22" i="15" s="1"/>
  <c r="X23" i="15"/>
  <c r="T23" i="15" s="1"/>
  <c r="X24" i="15"/>
  <c r="T24" i="15" s="1"/>
  <c r="X26" i="15"/>
  <c r="T26" i="15" s="1"/>
  <c r="X27" i="15"/>
  <c r="T27" i="15" s="1"/>
  <c r="X28" i="15"/>
  <c r="T28" i="15" s="1"/>
  <c r="X29" i="15"/>
  <c r="T29" i="15" s="1"/>
  <c r="X30" i="15"/>
  <c r="T30" i="15" s="1"/>
  <c r="X32" i="15"/>
  <c r="T32" i="15" s="1"/>
  <c r="X34" i="15"/>
  <c r="T34" i="15" s="1"/>
  <c r="X35" i="15"/>
  <c r="T35" i="15" s="1"/>
  <c r="X36" i="15"/>
  <c r="T36" i="15" s="1"/>
  <c r="X38" i="15"/>
  <c r="T38" i="15" s="1"/>
  <c r="X39" i="15"/>
  <c r="T39" i="15" s="1"/>
  <c r="X40" i="15"/>
  <c r="T40" i="15" s="1"/>
  <c r="X41" i="15"/>
  <c r="T41" i="15" s="1"/>
  <c r="X42" i="15"/>
  <c r="T42" i="15" s="1"/>
  <c r="X43" i="15"/>
  <c r="T43" i="15" s="1"/>
  <c r="X44" i="15"/>
  <c r="T44" i="15" s="1"/>
  <c r="X45" i="15"/>
  <c r="T45" i="15" s="1"/>
  <c r="X46" i="15"/>
  <c r="T46" i="15" s="1"/>
  <c r="X47" i="15"/>
  <c r="T47" i="15" s="1"/>
  <c r="X48" i="15"/>
  <c r="T48" i="15" s="1"/>
  <c r="X49" i="15"/>
  <c r="T49" i="15" s="1"/>
  <c r="X50" i="15"/>
  <c r="T50" i="15" s="1"/>
  <c r="X51" i="15"/>
  <c r="T51" i="15" s="1"/>
  <c r="X52" i="15"/>
  <c r="T52" i="15" s="1"/>
  <c r="X53" i="15"/>
  <c r="T53" i="15" s="1"/>
  <c r="X54" i="15"/>
  <c r="T54" i="15" s="1"/>
  <c r="X55" i="15"/>
  <c r="T55" i="15" s="1"/>
  <c r="X56" i="15"/>
  <c r="T56" i="15" s="1"/>
  <c r="X57" i="15"/>
  <c r="T57" i="15" s="1"/>
  <c r="X58" i="15"/>
  <c r="T58" i="15" s="1"/>
  <c r="X59" i="15"/>
  <c r="T59" i="15" s="1"/>
  <c r="X60" i="15"/>
  <c r="T60" i="15" s="1"/>
  <c r="X61" i="15"/>
  <c r="T61" i="15" s="1"/>
  <c r="X8" i="15"/>
  <c r="T8" i="15" s="1"/>
  <c r="W10" i="15"/>
  <c r="W11" i="15"/>
  <c r="W12" i="15"/>
  <c r="S12" i="15" s="1"/>
  <c r="W16" i="15"/>
  <c r="S16" i="15" s="1"/>
  <c r="S18" i="15"/>
  <c r="W19" i="15"/>
  <c r="S19" i="15" s="1"/>
  <c r="W20" i="15"/>
  <c r="S20" i="15" s="1"/>
  <c r="W21" i="15"/>
  <c r="S21" i="15" s="1"/>
  <c r="W22" i="15"/>
  <c r="S22" i="15" s="1"/>
  <c r="W23" i="15"/>
  <c r="S23" i="15" s="1"/>
  <c r="W24" i="15"/>
  <c r="S24" i="15" s="1"/>
  <c r="W25" i="15"/>
  <c r="S25" i="15" s="1"/>
  <c r="W26" i="15"/>
  <c r="S26" i="15" s="1"/>
  <c r="W27" i="15"/>
  <c r="S27" i="15" s="1"/>
  <c r="W28" i="15"/>
  <c r="S28" i="15" s="1"/>
  <c r="W29" i="15"/>
  <c r="S29" i="15" s="1"/>
  <c r="W30" i="15"/>
  <c r="S30" i="15" s="1"/>
  <c r="W31" i="15"/>
  <c r="S31" i="15" s="1"/>
  <c r="W32" i="15"/>
  <c r="S32" i="15" s="1"/>
  <c r="W33" i="15"/>
  <c r="S33" i="15" s="1"/>
  <c r="W34" i="15"/>
  <c r="S34" i="15" s="1"/>
  <c r="W35" i="15"/>
  <c r="S35" i="15" s="1"/>
  <c r="W36" i="15"/>
  <c r="S36" i="15" s="1"/>
  <c r="W37" i="15"/>
  <c r="S37" i="15" s="1"/>
  <c r="W38" i="15"/>
  <c r="S38" i="15" s="1"/>
  <c r="W39" i="15"/>
  <c r="S39" i="15" s="1"/>
  <c r="W40" i="15"/>
  <c r="S40" i="15" s="1"/>
  <c r="W41" i="15"/>
  <c r="S41" i="15" s="1"/>
  <c r="W42" i="15"/>
  <c r="S42" i="15" s="1"/>
  <c r="W43" i="15"/>
  <c r="S43" i="15" s="1"/>
  <c r="W44" i="15"/>
  <c r="S44" i="15" s="1"/>
  <c r="W45" i="15"/>
  <c r="S45" i="15" s="1"/>
  <c r="W46" i="15"/>
  <c r="S46" i="15" s="1"/>
  <c r="W47" i="15"/>
  <c r="S47" i="15" s="1"/>
  <c r="W48" i="15"/>
  <c r="S48" i="15" s="1"/>
  <c r="W49" i="15"/>
  <c r="S49" i="15" s="1"/>
  <c r="W50" i="15"/>
  <c r="S50" i="15" s="1"/>
  <c r="W51" i="15"/>
  <c r="S51" i="15" s="1"/>
  <c r="W52" i="15"/>
  <c r="S52" i="15" s="1"/>
  <c r="W53" i="15"/>
  <c r="S53" i="15" s="1"/>
  <c r="W54" i="15"/>
  <c r="S54" i="15" s="1"/>
  <c r="W55" i="15"/>
  <c r="S55" i="15" s="1"/>
  <c r="W56" i="15"/>
  <c r="S56" i="15" s="1"/>
  <c r="W57" i="15"/>
  <c r="S57" i="15" s="1"/>
  <c r="W58" i="15"/>
  <c r="S58" i="15" s="1"/>
  <c r="W59" i="15"/>
  <c r="S59" i="15" s="1"/>
  <c r="W60" i="15"/>
  <c r="S60" i="15" s="1"/>
  <c r="W61" i="15"/>
  <c r="S61" i="15" s="1"/>
  <c r="W8" i="15"/>
  <c r="S8" i="15" s="1"/>
  <c r="Q8" i="15" s="1"/>
  <c r="V25" i="15"/>
  <c r="R25" i="15" s="1"/>
  <c r="V16" i="15"/>
  <c r="R16" i="15" s="1"/>
  <c r="R18" i="15"/>
  <c r="V19" i="15"/>
  <c r="R19" i="15" s="1"/>
  <c r="V20" i="15"/>
  <c r="R20" i="15" s="1"/>
  <c r="V21" i="15"/>
  <c r="R21" i="15" s="1"/>
  <c r="V22" i="15"/>
  <c r="R22" i="15" s="1"/>
  <c r="V23" i="15"/>
  <c r="R23" i="15" s="1"/>
  <c r="V24" i="15"/>
  <c r="R24" i="15" s="1"/>
  <c r="V26" i="15"/>
  <c r="R26" i="15" s="1"/>
  <c r="V27" i="15"/>
  <c r="R27" i="15" s="1"/>
  <c r="V28" i="15"/>
  <c r="R28" i="15" s="1"/>
  <c r="V29" i="15"/>
  <c r="R29" i="15" s="1"/>
  <c r="V30" i="15"/>
  <c r="R30" i="15" s="1"/>
  <c r="V31" i="15"/>
  <c r="R31" i="15" s="1"/>
  <c r="V32" i="15"/>
  <c r="R32" i="15" s="1"/>
  <c r="V33" i="15"/>
  <c r="R33" i="15" s="1"/>
  <c r="V34" i="15"/>
  <c r="R34" i="15" s="1"/>
  <c r="V35" i="15"/>
  <c r="R35" i="15" s="1"/>
  <c r="V36" i="15"/>
  <c r="R36" i="15" s="1"/>
  <c r="V37" i="15"/>
  <c r="R37" i="15" s="1"/>
  <c r="V38" i="15"/>
  <c r="R38" i="15" s="1"/>
  <c r="Q38" i="15" s="1"/>
  <c r="V39" i="15"/>
  <c r="R39" i="15" s="1"/>
  <c r="V40" i="15"/>
  <c r="R40" i="15" s="1"/>
  <c r="V41" i="15"/>
  <c r="R41" i="15" s="1"/>
  <c r="V42" i="15"/>
  <c r="R42" i="15" s="1"/>
  <c r="V43" i="15"/>
  <c r="R43" i="15" s="1"/>
  <c r="V44" i="15"/>
  <c r="R44" i="15" s="1"/>
  <c r="V45" i="15"/>
  <c r="R45" i="15" s="1"/>
  <c r="V46" i="15"/>
  <c r="R46" i="15" s="1"/>
  <c r="V47" i="15"/>
  <c r="R47" i="15" s="1"/>
  <c r="V48" i="15"/>
  <c r="R48" i="15" s="1"/>
  <c r="V49" i="15"/>
  <c r="R49" i="15" s="1"/>
  <c r="V50" i="15"/>
  <c r="R50" i="15" s="1"/>
  <c r="V51" i="15"/>
  <c r="R51" i="15" s="1"/>
  <c r="V52" i="15"/>
  <c r="R52" i="15" s="1"/>
  <c r="V53" i="15"/>
  <c r="R53" i="15" s="1"/>
  <c r="V54" i="15"/>
  <c r="R54" i="15" s="1"/>
  <c r="V55" i="15"/>
  <c r="R55" i="15" s="1"/>
  <c r="V56" i="15"/>
  <c r="R56" i="15" s="1"/>
  <c r="V57" i="15"/>
  <c r="R57" i="15" s="1"/>
  <c r="V58" i="15"/>
  <c r="R58" i="15" s="1"/>
  <c r="V59" i="15"/>
  <c r="R59" i="15" s="1"/>
  <c r="V60" i="15"/>
  <c r="R60" i="15" s="1"/>
  <c r="V61" i="15"/>
  <c r="R61" i="15" s="1"/>
  <c r="AB25" i="15"/>
  <c r="S10" i="15" l="1"/>
  <c r="Q10" i="15" s="1"/>
  <c r="U10" i="15"/>
  <c r="T9" i="15"/>
  <c r="Q9" i="15" s="1"/>
  <c r="U9" i="15"/>
  <c r="S11" i="15"/>
  <c r="Q11" i="15" s="1"/>
  <c r="U11" i="15"/>
  <c r="Q37" i="15"/>
  <c r="Q35" i="15"/>
  <c r="Q29" i="15"/>
  <c r="Q27" i="15"/>
  <c r="Q24" i="15"/>
  <c r="Q22" i="15"/>
  <c r="Q20" i="15"/>
  <c r="Q18" i="15"/>
  <c r="Q36" i="15"/>
  <c r="Q34" i="15"/>
  <c r="Q30" i="15"/>
  <c r="Q28" i="15"/>
  <c r="Q26" i="15"/>
  <c r="Q23" i="15"/>
  <c r="Q21" i="15"/>
  <c r="Q19" i="15"/>
  <c r="Q16" i="15"/>
  <c r="Q61" i="15"/>
  <c r="Q60" i="15"/>
  <c r="Q59" i="15"/>
  <c r="Q58" i="15"/>
  <c r="Q57" i="15"/>
  <c r="Q56" i="15"/>
  <c r="Q55" i="15"/>
  <c r="Q54" i="15"/>
  <c r="Q53" i="15"/>
  <c r="Q52" i="15"/>
  <c r="Q51" i="15"/>
  <c r="Q50" i="15"/>
  <c r="Q49" i="15"/>
  <c r="Q48" i="15"/>
  <c r="Q47" i="15"/>
  <c r="Q46" i="15"/>
  <c r="Q45" i="15"/>
  <c r="Q44" i="15"/>
  <c r="Q43" i="15"/>
  <c r="Q42" i="15"/>
  <c r="Q41" i="15"/>
  <c r="Q40" i="15"/>
  <c r="Q39" i="15"/>
  <c r="Q32" i="15"/>
  <c r="N9" i="15"/>
  <c r="C14" i="15" l="1"/>
  <c r="H14" i="15"/>
  <c r="N14" i="15" s="1"/>
  <c r="AB13" i="15" l="1"/>
  <c r="AB14" i="15"/>
  <c r="C23" i="20" l="1"/>
  <c r="U61" i="15" l="1"/>
  <c r="J61" i="15"/>
  <c r="G61" i="15" s="1"/>
  <c r="E61" i="15"/>
  <c r="D61" i="15"/>
  <c r="C61" i="15" s="1"/>
  <c r="U60" i="15"/>
  <c r="J60" i="15"/>
  <c r="G60" i="15" s="1"/>
  <c r="E60" i="15"/>
  <c r="D60" i="15"/>
  <c r="U59" i="15"/>
  <c r="J59" i="15"/>
  <c r="G59" i="15" s="1"/>
  <c r="E59" i="15"/>
  <c r="D59" i="15"/>
  <c r="U58" i="15"/>
  <c r="I58" i="15"/>
  <c r="G58" i="15" s="1"/>
  <c r="D58" i="15"/>
  <c r="U57" i="15"/>
  <c r="E57" i="15"/>
  <c r="D57" i="15"/>
  <c r="C57" i="15"/>
  <c r="U54" i="15"/>
  <c r="J54" i="15"/>
  <c r="G54" i="15" s="1"/>
  <c r="E54" i="15"/>
  <c r="D54" i="15"/>
  <c r="U51" i="15"/>
  <c r="J51" i="15"/>
  <c r="G51" i="15" s="1"/>
  <c r="E51" i="15"/>
  <c r="D51" i="15"/>
  <c r="U49" i="15"/>
  <c r="J49" i="15"/>
  <c r="G49" i="15" s="1"/>
  <c r="E49" i="15"/>
  <c r="D49" i="15"/>
  <c r="U48" i="15"/>
  <c r="J48" i="15"/>
  <c r="G48" i="15" s="1"/>
  <c r="E48" i="15"/>
  <c r="D48" i="15"/>
  <c r="U47" i="15"/>
  <c r="J47" i="15"/>
  <c r="G47" i="15" s="1"/>
  <c r="E47" i="15"/>
  <c r="D47" i="15"/>
  <c r="U46" i="15"/>
  <c r="J46" i="15"/>
  <c r="E46" i="15"/>
  <c r="U45" i="15"/>
  <c r="J45" i="15"/>
  <c r="G45" i="15" s="1"/>
  <c r="E45" i="15"/>
  <c r="D45" i="15"/>
  <c r="U42" i="15"/>
  <c r="J42" i="15"/>
  <c r="G42" i="15" s="1"/>
  <c r="E42" i="15"/>
  <c r="D42" i="15"/>
  <c r="U41" i="15"/>
  <c r="J41" i="15"/>
  <c r="G41" i="15" s="1"/>
  <c r="E41" i="15"/>
  <c r="D41" i="15"/>
  <c r="U40" i="15"/>
  <c r="J40" i="15"/>
  <c r="G40" i="15" s="1"/>
  <c r="E40" i="15"/>
  <c r="D40" i="15"/>
  <c r="U38" i="15"/>
  <c r="J38" i="15"/>
  <c r="G38" i="15" s="1"/>
  <c r="E38" i="15"/>
  <c r="D38" i="15"/>
  <c r="U36" i="15"/>
  <c r="J36" i="15"/>
  <c r="G36" i="15" s="1"/>
  <c r="E36" i="15"/>
  <c r="D36" i="15"/>
  <c r="U35" i="15"/>
  <c r="J35" i="15"/>
  <c r="G35" i="15" s="1"/>
  <c r="E35" i="15"/>
  <c r="D35" i="15"/>
  <c r="U34" i="15"/>
  <c r="J34" i="15"/>
  <c r="G34" i="15" s="1"/>
  <c r="D34" i="15"/>
  <c r="C34" i="15" s="1"/>
  <c r="U30" i="15"/>
  <c r="J30" i="15"/>
  <c r="E30" i="15"/>
  <c r="U29" i="15"/>
  <c r="J29" i="15"/>
  <c r="G29" i="15" s="1"/>
  <c r="U28" i="15"/>
  <c r="J28" i="15"/>
  <c r="G28" i="15" s="1"/>
  <c r="E28" i="15"/>
  <c r="U27" i="15"/>
  <c r="J27" i="15"/>
  <c r="G27" i="15" s="1"/>
  <c r="U26" i="15"/>
  <c r="J26" i="15"/>
  <c r="G26" i="15" s="1"/>
  <c r="U24" i="15"/>
  <c r="U23" i="15"/>
  <c r="J23" i="15"/>
  <c r="I23" i="15"/>
  <c r="G23" i="15"/>
  <c r="U22" i="15"/>
  <c r="J22" i="15"/>
  <c r="G22" i="15" s="1"/>
  <c r="U21" i="15"/>
  <c r="G21" i="15"/>
  <c r="C21" i="15"/>
  <c r="U20" i="15"/>
  <c r="J20" i="15"/>
  <c r="I20" i="15"/>
  <c r="G20" i="15"/>
  <c r="U19" i="15"/>
  <c r="G19" i="15"/>
  <c r="F19" i="15"/>
  <c r="F62" i="15" s="1"/>
  <c r="C47" i="15" l="1"/>
  <c r="C51" i="15"/>
  <c r="C54" i="15"/>
  <c r="C60" i="15"/>
  <c r="C49" i="15"/>
  <c r="C35" i="15"/>
  <c r="C38" i="15"/>
  <c r="C36" i="15"/>
  <c r="C40" i="15"/>
  <c r="C41" i="15"/>
  <c r="C45" i="15"/>
  <c r="C59" i="15"/>
  <c r="C42" i="15"/>
  <c r="C48" i="15"/>
  <c r="E58" i="15"/>
  <c r="C58" i="15" s="1"/>
  <c r="C19" i="15"/>
  <c r="M9" i="15" l="1"/>
  <c r="AC62" i="15" l="1"/>
  <c r="Z33" i="15"/>
  <c r="AB33" i="15" s="1"/>
  <c r="Y33" i="15"/>
  <c r="J33" i="15"/>
  <c r="X33" i="15" s="1"/>
  <c r="T33" i="15" s="1"/>
  <c r="Q33" i="15" s="1"/>
  <c r="H33" i="15"/>
  <c r="G33" i="15"/>
  <c r="C33" i="15"/>
  <c r="Z56" i="15"/>
  <c r="Y56" i="15"/>
  <c r="Z55" i="15"/>
  <c r="AB55" i="15" s="1"/>
  <c r="Y55" i="15"/>
  <c r="Y53" i="15"/>
  <c r="Z52" i="15"/>
  <c r="AB52" i="15" s="1"/>
  <c r="Y52" i="15"/>
  <c r="Z50" i="15"/>
  <c r="AB50" i="15" s="1"/>
  <c r="Y50" i="15"/>
  <c r="Z44" i="15"/>
  <c r="AB44" i="15" s="1"/>
  <c r="Y44" i="15"/>
  <c r="Z43" i="15"/>
  <c r="AB43" i="15" s="1"/>
  <c r="Y43" i="15"/>
  <c r="Z39" i="15"/>
  <c r="AB39" i="15" s="1"/>
  <c r="Y39" i="15"/>
  <c r="Z37" i="15"/>
  <c r="AB37" i="15" s="1"/>
  <c r="Y37" i="15"/>
  <c r="Z32" i="15"/>
  <c r="AB32" i="15" s="1"/>
  <c r="Y32" i="15"/>
  <c r="H32" i="15"/>
  <c r="C32" i="15"/>
  <c r="Z31" i="15"/>
  <c r="AB31" i="15" s="1"/>
  <c r="C31" i="15"/>
  <c r="I11" i="15"/>
  <c r="J11" i="15"/>
  <c r="H11" i="15"/>
  <c r="C11" i="15"/>
  <c r="P18" i="15"/>
  <c r="C18" i="15"/>
  <c r="C10" i="15"/>
  <c r="AB56" i="15" l="1"/>
  <c r="N11" i="15"/>
  <c r="M11" i="15" s="1"/>
  <c r="U33" i="15"/>
  <c r="U18" i="15"/>
  <c r="C9" i="15"/>
  <c r="G9" i="15"/>
  <c r="H10" i="15"/>
  <c r="N10" i="15" s="1"/>
  <c r="O10" i="15"/>
  <c r="G11" i="15"/>
  <c r="C16" i="15"/>
  <c r="H16" i="15"/>
  <c r="N16" i="15" s="1"/>
  <c r="P16" i="15"/>
  <c r="C15" i="15"/>
  <c r="H15" i="15"/>
  <c r="N15" i="15" s="1"/>
  <c r="J15" i="15"/>
  <c r="P15" i="15" s="1"/>
  <c r="S15" i="15"/>
  <c r="S14" i="15"/>
  <c r="J14" i="15"/>
  <c r="P14" i="15" s="1"/>
  <c r="M14" i="15" s="1"/>
  <c r="G14" i="15" l="1"/>
  <c r="R15" i="15"/>
  <c r="Q15" i="15" s="1"/>
  <c r="M15" i="15"/>
  <c r="G16" i="15"/>
  <c r="M16" i="15"/>
  <c r="G10" i="15"/>
  <c r="M10" i="15"/>
  <c r="G15" i="15"/>
  <c r="U16" i="15"/>
  <c r="U15" i="15" l="1"/>
  <c r="R14" i="15"/>
  <c r="Q14" i="15" s="1"/>
  <c r="U14" i="15"/>
  <c r="L53" i="15"/>
  <c r="L62" i="15" s="1"/>
  <c r="J55" i="15"/>
  <c r="Z25" i="15"/>
  <c r="Z53" i="15" l="1"/>
  <c r="H18" i="15"/>
  <c r="G18" i="15" s="1"/>
  <c r="AB53" i="15" l="1"/>
  <c r="AB62" i="15" s="1"/>
  <c r="Z62" i="15"/>
  <c r="N18" i="15"/>
  <c r="M18" i="15" s="1"/>
  <c r="U56" i="15"/>
  <c r="I56" i="15"/>
  <c r="D56" i="15"/>
  <c r="U55" i="15"/>
  <c r="G55" i="15"/>
  <c r="U53" i="15"/>
  <c r="G53" i="15"/>
  <c r="E53" i="15"/>
  <c r="D53" i="15"/>
  <c r="U52" i="15"/>
  <c r="J52" i="15"/>
  <c r="E52" i="15"/>
  <c r="D52" i="15"/>
  <c r="U50" i="15"/>
  <c r="J50" i="15"/>
  <c r="E50" i="15"/>
  <c r="D50" i="15"/>
  <c r="C50" i="15" s="1"/>
  <c r="U44" i="15"/>
  <c r="J44" i="15"/>
  <c r="E44" i="15"/>
  <c r="D44" i="15"/>
  <c r="U43" i="15"/>
  <c r="J43" i="15"/>
  <c r="E43" i="15"/>
  <c r="D43" i="15"/>
  <c r="C43" i="15" s="1"/>
  <c r="U39" i="15"/>
  <c r="J39" i="15"/>
  <c r="E39" i="15"/>
  <c r="D39" i="15"/>
  <c r="U37" i="15"/>
  <c r="J37" i="15"/>
  <c r="E37" i="15"/>
  <c r="D37" i="15"/>
  <c r="U32" i="15"/>
  <c r="J32" i="15"/>
  <c r="G32" i="15" s="1"/>
  <c r="J31" i="15"/>
  <c r="T31" i="15" s="1"/>
  <c r="Q31" i="15" s="1"/>
  <c r="I31" i="15"/>
  <c r="J25" i="15"/>
  <c r="G25" i="15" s="1"/>
  <c r="J8" i="15"/>
  <c r="I8" i="15"/>
  <c r="C8" i="15"/>
  <c r="J17" i="15"/>
  <c r="P17" i="15" s="1"/>
  <c r="I17" i="15"/>
  <c r="H17" i="15"/>
  <c r="N17" i="15" s="1"/>
  <c r="C17" i="15"/>
  <c r="J13" i="15"/>
  <c r="P13" i="15" s="1"/>
  <c r="I13" i="15"/>
  <c r="H13" i="15"/>
  <c r="C13" i="15"/>
  <c r="J12" i="15"/>
  <c r="P12" i="15" s="1"/>
  <c r="I12" i="15"/>
  <c r="O12" i="15" s="1"/>
  <c r="H12" i="15"/>
  <c r="C12" i="15"/>
  <c r="E56" i="15" l="1"/>
  <c r="C44" i="15"/>
  <c r="C56" i="15"/>
  <c r="G56" i="15"/>
  <c r="C53" i="15"/>
  <c r="C39" i="15"/>
  <c r="C52" i="15"/>
  <c r="W13" i="15"/>
  <c r="S13" i="15" s="1"/>
  <c r="O13" i="15"/>
  <c r="W17" i="15"/>
  <c r="S17" i="15" s="1"/>
  <c r="O17" i="15"/>
  <c r="M17" i="15" s="1"/>
  <c r="G13" i="15"/>
  <c r="N13" i="15"/>
  <c r="N12" i="15"/>
  <c r="M12" i="15" s="1"/>
  <c r="G8" i="15"/>
  <c r="N8" i="15"/>
  <c r="U31" i="15"/>
  <c r="T25" i="15"/>
  <c r="X62" i="15"/>
  <c r="U25" i="15"/>
  <c r="G12" i="15"/>
  <c r="G17" i="15"/>
  <c r="C37" i="15"/>
  <c r="G37" i="15"/>
  <c r="G39" i="15"/>
  <c r="G43" i="15"/>
  <c r="G44" i="15"/>
  <c r="G50" i="15"/>
  <c r="G52" i="15"/>
  <c r="J62" i="15"/>
  <c r="O8" i="15"/>
  <c r="P8" i="15"/>
  <c r="P62" i="15" s="1"/>
  <c r="V17" i="15" l="1"/>
  <c r="Q25" i="15"/>
  <c r="T62" i="15"/>
  <c r="V13" i="15"/>
  <c r="M13" i="15"/>
  <c r="M8" i="15"/>
  <c r="N62" i="15"/>
  <c r="R17" i="15" l="1"/>
  <c r="Q17" i="15" s="1"/>
  <c r="U17" i="15"/>
  <c r="R13" i="15"/>
  <c r="Q13" i="15" s="1"/>
  <c r="U13" i="15"/>
  <c r="M62" i="15"/>
  <c r="H31" i="15" l="1"/>
  <c r="G31" i="15"/>
  <c r="I55" i="15"/>
  <c r="C55" i="15"/>
  <c r="D25" i="15"/>
  <c r="E25" i="15"/>
  <c r="C25" i="15" l="1"/>
  <c r="C30" i="15"/>
  <c r="H30" i="15"/>
  <c r="G30" i="15" s="1"/>
  <c r="C46" i="15"/>
  <c r="H46" i="15"/>
  <c r="G46" i="15" s="1"/>
  <c r="H21" i="15"/>
  <c r="I21" i="15"/>
  <c r="H22" i="15"/>
  <c r="I22" i="15"/>
  <c r="C23" i="15"/>
  <c r="H23" i="15"/>
  <c r="D24" i="15"/>
  <c r="G24" i="15"/>
  <c r="E24" i="15"/>
  <c r="D26" i="15"/>
  <c r="E26" i="15"/>
  <c r="D27" i="15"/>
  <c r="E27" i="15"/>
  <c r="D28" i="15"/>
  <c r="C28" i="15" s="1"/>
  <c r="E29" i="15"/>
  <c r="D29" i="15"/>
  <c r="D20" i="15"/>
  <c r="I19" i="15"/>
  <c r="I62" i="15" s="1"/>
  <c r="H19" i="15"/>
  <c r="C29" i="15" l="1"/>
  <c r="H62" i="15"/>
  <c r="D62" i="15"/>
  <c r="C24" i="15"/>
  <c r="C27" i="15"/>
  <c r="C26" i="15"/>
  <c r="G62" i="15"/>
  <c r="E62" i="15"/>
  <c r="C62" i="15" l="1"/>
  <c r="S62" i="15" l="1"/>
  <c r="U8" i="15"/>
  <c r="W62" i="15" l="1"/>
  <c r="V62" i="15"/>
  <c r="R12" i="15"/>
  <c r="U12" i="15"/>
  <c r="U62" i="15" s="1"/>
  <c r="R62" i="15" l="1"/>
  <c r="Q12" i="15"/>
  <c r="Q62" i="15" s="1"/>
</calcChain>
</file>

<file path=xl/sharedStrings.xml><?xml version="1.0" encoding="utf-8"?>
<sst xmlns="http://schemas.openxmlformats.org/spreadsheetml/2006/main" count="244" uniqueCount="122">
  <si>
    <t>км</t>
  </si>
  <si>
    <t>шт</t>
  </si>
  <si>
    <t>-</t>
  </si>
  <si>
    <t>Утверждено: Руководитель ОАО "РСК"
_____________Д.Н.Варфоломеев</t>
  </si>
  <si>
    <t>Тип провода</t>
  </si>
  <si>
    <t>мощность</t>
  </si>
  <si>
    <t>кол-во</t>
  </si>
  <si>
    <t>км.</t>
  </si>
  <si>
    <t>№ п/п</t>
  </si>
  <si>
    <t>прибыль</t>
  </si>
  <si>
    <t>амортизация</t>
  </si>
  <si>
    <t>Подтверждающие документы</t>
  </si>
  <si>
    <t>Всего:</t>
  </si>
  <si>
    <t>прочие источники</t>
  </si>
  <si>
    <t>По источникам финансирования, тыс.рублей</t>
  </si>
  <si>
    <t>Наименование документа 
(дата и номер)</t>
  </si>
  <si>
    <t>Номер страницы представленных документов</t>
  </si>
  <si>
    <t>Всего, 
в том числе:</t>
  </si>
  <si>
    <t>Наименование и  адрес объекта
 (место расположения)</t>
  </si>
  <si>
    <t>Единицы измерения</t>
  </si>
  <si>
    <t>По источникам, тыс.рублей</t>
  </si>
  <si>
    <t>Учтено в тарифах (надбавках, размерах платы)</t>
  </si>
  <si>
    <t>* - проектно - изыскательские работы</t>
  </si>
  <si>
    <t>** - строительно - монтажные работы</t>
  </si>
  <si>
    <t>Наименование выполненных работ (ПИР*, СМР** и т.п.)</t>
  </si>
  <si>
    <r>
      <t>Получено</t>
    </r>
    <r>
      <rPr>
        <sz val="14"/>
        <rFont val="Times New Roman"/>
        <family val="1"/>
        <charset val="204"/>
      </rPr>
      <t xml:space="preserve">
(денежные средства, фактически поступившие в соответствующий период в качестве возмещения профинансированных инвестиционных ресурсов)</t>
    </r>
  </si>
  <si>
    <r>
      <t>Профинансировано</t>
    </r>
    <r>
      <rPr>
        <sz val="14"/>
        <rFont val="Times New Roman"/>
        <family val="1"/>
        <charset val="204"/>
      </rPr>
      <t xml:space="preserve">
(денежные средства, фактически отчисленные организацией  на реализацию мероприятий инвестиционной программы)</t>
    </r>
  </si>
  <si>
    <t>количество</t>
  </si>
  <si>
    <t>В натуральных показателях</t>
  </si>
  <si>
    <r>
      <t xml:space="preserve">Освоено </t>
    </r>
    <r>
      <rPr>
        <sz val="14"/>
        <rFont val="Times New Roman"/>
        <family val="1"/>
        <charset val="204"/>
      </rPr>
      <t xml:space="preserve">
(денежные средства, фактически освоенные в соответствующий период,  натуральные показатели по выполнению мероприятия, подтвержденные документально)</t>
    </r>
  </si>
  <si>
    <t>Реконструкция ПС 110/10/6 "Скала" с заменой вводных выключателей  МО город Каменск-Уральский</t>
  </si>
  <si>
    <t>Модернизация ОРУ-110 кВ ПС 110/10 кВ «Бродовская» (с заменой высоковольтных разъединителей, отделителей и короткозамыкателей) МО город Каменск-Уральский"</t>
  </si>
  <si>
    <t xml:space="preserve">Реконструкция электросетевого комплекса ТП - 11, поселок Черемухово, Североуральский городской округ </t>
  </si>
  <si>
    <t>Реконструкция ВЛ -0,4 кВ, КТП - 1, ф. №1,  поселок 3-й Северный, Североуральский городской округ</t>
  </si>
  <si>
    <t xml:space="preserve">Строительство ВЛ-0,4 кВ от 
ТП-6098А до границ участков заявителя по ул. Центральная, 
д. 21. 
ТУ №139/109-С1 от 13.12.2013г. Городской округ Среднеуральск
</t>
  </si>
  <si>
    <t xml:space="preserve">Строительство ВЛ-0,4 кВ от 
ТП-6080 до границ участков заявителя. ДНП Кирпичный, 
уч. 1, 8 
ТУ №139/68-С1 от 26.07.2013г; №139/36-С1 от 29.05.2013г. Городской округ Среднеуральск
</t>
  </si>
  <si>
    <t xml:space="preserve">Строительство линии электропередач 0,4 кВ 
ф. "ул. Последняя" новое ТП до границы участка Заявителей (Логинова Т.А., Метелёв А.В. Ушакова И.В., Шалагинова Л.В., Лыхин С.А., Драницына Т.К., Евтихов Г.Г., Бойченко С.Я., Батухтин А.Г. Евдокимов А.В., Карпов А.Э., Шумилов А.А., Шишилова С.А., Вагин А.С., Киселева Н.М., Михайлова В.Л.).
ТУ №63Г-ТУ-СЭС/2013г., 32Г-ТУ-СЭС/2013г., 19Р-ТУ-СЭС/2014г., №124, №69, №178, №84, №17Г-ТУ-СЭС/2013г., №141Г-ТУ-СЭС/2013г., 131Г-ТУ-СЭС/2013г., 44Г-ТУ-СЭС/2013г., 43Г-ТУ-СЭС/2013г., 38Г-ТУ-СЭС/2013г., 42Г-ТУ-СЭС/2013г., 37Г-ТУ-СЭС/2013г., 36Г-ТУ-СЭС/2013г. 
Серовский городской округ
</t>
  </si>
  <si>
    <t xml:space="preserve">Строительство линии электропередач 0,4 кВ 
ф. "Кол.сады, мастерские" ТП-43 до границы участка Заявителя (Шелепов Андрей Александрович).
ТУ №78Г-ТУ-СЭС/2013г. Серовский городской округ
</t>
  </si>
  <si>
    <t xml:space="preserve">Строительство линии электропередач 0,4 кВ ф. "ул. Машинистов" ТП-226 до границы участка Заявителя (Скобелев Дмитрий Александрович).
ТУ №183Г-ТУ-СЭС/2013г. Серовский городской округ
</t>
  </si>
  <si>
    <t xml:space="preserve">Строительство линии электропередач 0,4 кВ 
ф. "п.Мякоткино" ТП-134 до границы участка Заявителя (Макаренко Александр Владимирович).
ТУ №171Г-ТУ-СЭС/2013г. Серовский городской округ
</t>
  </si>
  <si>
    <t xml:space="preserve">Строительство линии электропередач 0,4 кВ 
ф. "ул. Партизанская" ТП-52 до границы участка Заявителя (Жуйкова Татьяна Юрьевна).
ТУ №135Г-ТУ-СЭС/2013г. Серовский городской округ
</t>
  </si>
  <si>
    <t xml:space="preserve">Строительство линии электропередач 0,4 кВ 
ф. "ул. Последняя" новое ТП до границы участка Заявителя (Шишалова Светлана Альбертовна).
ТУ №38Г-ТУ-СЭС/2013г. Серовский городской округ
</t>
  </si>
  <si>
    <t xml:space="preserve">Строительство линии электропередач 0,4 кВ 
ф. "ул. Последняя" новое ТП до границы участка Заявителя (Карпов Антон Эдуардович).
ТУ №44Г-ТУ-СЭС/2013г. Серовский городской округ
</t>
  </si>
  <si>
    <t xml:space="preserve">Строительство линии электропередач 0,4 кВ 
ф. "ул. Овражная" ТП-59 до границы участка Заявителя (Лобанова Ирина Николаевна).
ТУ №77Г-ТУ-СЭС/2013г. Серовский городской округ
</t>
  </si>
  <si>
    <t xml:space="preserve">Строительство линии электропередач 0,4 кВ 
ф. "Общежитие" ЦРП до границы участка Заявителя (Жилинский Геннадий Александрович).
ТУ №110Г-ТУ-СЭС/2013г. Серовский городской округ
</t>
  </si>
  <si>
    <t xml:space="preserve">Перенос блочной комплектной трансформаторной подстанции КТП-6013, реконструкция КЛ 0,4кВ,  Среднеуральский городской округ </t>
  </si>
  <si>
    <t>Модернизация электрооборудования ТП - 56, городской округ Краснотурьинск</t>
  </si>
  <si>
    <t>Модернизация электрооборудования ТП - 57, городской округ Краснотурьинск</t>
  </si>
  <si>
    <t xml:space="preserve">ААШвУ с сечением 3*50 мм2 </t>
  </si>
  <si>
    <t xml:space="preserve">СМР </t>
  </si>
  <si>
    <t>СИП-4 4*16</t>
  </si>
  <si>
    <t>СИП-2 3*50+СИП-2 3*70</t>
  </si>
  <si>
    <t>Модернизация электрооборудования ТП - 11, городской округ Краснотурьинск</t>
  </si>
  <si>
    <t>Реконструкция подстанции "Подъёмная",   ВЛ до             ТП - 27, Нижнесергинское городское поселение</t>
  </si>
  <si>
    <t xml:space="preserve">Строительство комплектной трансформаторной подстанции для электроснабжения поселка Кирпичный, городской округ Среднеуральск </t>
  </si>
  <si>
    <t>Реконструкция КЛ 0,4 кВ от ТП - 117 до дома № 234а по улице Ленина, Серовский городской округ</t>
  </si>
  <si>
    <t xml:space="preserve">ПИР, СМР </t>
  </si>
  <si>
    <t>СИП2 3*50; 3*35;СИП 4 2*16</t>
  </si>
  <si>
    <t>СИП-4 2*16</t>
  </si>
  <si>
    <t>СИП-2 3*50</t>
  </si>
  <si>
    <t>Строительство ВЛ-0,4 кВ от ТП-20 РУ-0,4 кВ ф. № 12 до границы участка Заявителя (Местная православная организация Приход во имя св.прп.Максима Исповедника г.Краснотурьинск СО Екатеринбургской епархии Русской Православной Церкви) ТУ № 10 от 01.10.2013 Краснотурьинский городской округ</t>
  </si>
  <si>
    <t xml:space="preserve">Строительство ВЛ-0,4 кВ от 
ТП-18 РУ-0,4 кВ до границы участка Заявителя (М.В.Баженов) ТУ №14 от 07.10.2013 Краснотурьинский городской округ
</t>
  </si>
  <si>
    <t>Строительство ВЛ-0,4 кВ от ТП-18 РУ-0,4 кВ до границы участка Заявителя (М.В.Моторин) ТУ №15 от 03.12.2013 Краснотурьинский городской округ</t>
  </si>
  <si>
    <t>Строительство ВЛ-0,4 кВ от опоры ВЛ-0,4 кВ возле дома 15, ул. Кедровая от ф. №7, РУ-0,4 кВ, ТП-4, п. 3-й Северный к границе участка Заявителя (ОАО "Сбербанк России") ТУ №99 от 27.08.2013 г. Североуральский городской округ</t>
  </si>
  <si>
    <t xml:space="preserve">Строительство ВЛ-0,4 кВ от 
ТП-6030 до границ участков заявителя по ул. Энергетиков, 
д. 72.
ТУ №139/20-С1 от 15.04.2013г. Городской округ Среднеуральск
</t>
  </si>
  <si>
    <t xml:space="preserve">Строительство ВЛ-0,4 кВ от 
ТП-6030 до границ участков заявителя по ул. Энергетиков, д. 55.
ТУ №139/47-С1 от 20.06.2013г. Городской округ Среднеуральск
</t>
  </si>
  <si>
    <t xml:space="preserve">Строительство ВЛ-0,4 кВ от 
ТП-6030 до границ участков заявителя по ул. Энергетиков, 
д. 39.
ТУ №139/91-С1 от 24.10.2013г. Городской округ Среднеуральск
</t>
  </si>
  <si>
    <t xml:space="preserve">Строительство ВЛ-0,4 кВ от 
ТП-6098А до границ участков заявителя по ул. Озерная, д. 14.
ТУ №139/53-С1 от 05.07.2013г. Городской округ Среднеуральск
</t>
  </si>
  <si>
    <t xml:space="preserve">Строительство линии электропередач 0,4 кВ 
ф. "ул. Лермонтова" ТП-23 до границы участка Заявителя (Петров Александр Леонидович) ТУ №8Г-ТУ-СЭС/2013г. Серовский городской округ
</t>
  </si>
  <si>
    <t>Строительство линии электропередач 0,4 кВ ф. "Коттеджи" ТП-88 до границы участка Заявителя (Дочкин Александр Владимирович) ТУ №29Г-ТУ-СЭС/2013г. Серовский городской округ</t>
  </si>
  <si>
    <t xml:space="preserve">Строительство линии электропередач 0,4 кВ 
ф. "ул. Ключевая" ТП-200 до границы участка Заявителя (Мороз Елена Станиславовна).
ТУ №48Г-ТУ-СЭС/2013г. Серовский городской округ
</t>
  </si>
  <si>
    <t xml:space="preserve">Строительство линии электропередач 0,4 кВ 
ф. "ул. Каляева" ТП-113 до границы участка Заявителя (Курбанова Светлана Ивановна). ТУ №75Г-ТУ-СЭС/2013г. Серовский городской округ
</t>
  </si>
  <si>
    <t xml:space="preserve">Строительство линии электропередач 0,4 кВ 
ф. "ул. Коттеджи" ТП-88 до границы участка Заявителя (Кулаков Кирилл Олегович).
ТУ №97Г-ТУ-СЭС/2013г. Серовский городской округ 
</t>
  </si>
  <si>
    <t xml:space="preserve">Строительство линии электропередач 0,4 кВ 
ф. "ул. Ленина" ТП-8 до границы участка Заявителя (Путилов Евгений Альбертович) ТУ №125Г-ТУ-СЭС/2013г. Серовский городской округ
</t>
  </si>
  <si>
    <t xml:space="preserve">Строительство линии электропередач 0,4 кВ ф. "ул. Бебеля" ТП-240 до границы участка Заявителя (Адиев Тимур Рифович).
ТУ №115Г-ТУ-СЭС/2013г. Серовский городской округ
</t>
  </si>
  <si>
    <t xml:space="preserve">Строительство линии электропередач 0,4 кВ 
ф. "ул. Заводская" ТП-53 до границы участка Заявителя (Полушина Людмила Васильевна).
ТУ №172Г-ТУ-СЭС/2013г. Серовский городской округ
</t>
  </si>
  <si>
    <t xml:space="preserve">Строительство линии электропередач 0,4 кВ 
ф. "ул. Правды" ТП-23 до границы участка Заявителя (Галимов Рафис Габдулбарович).
ТУ №106Г-ТУ-СЭС/2013г. Серовский городской округ
</t>
  </si>
  <si>
    <t xml:space="preserve">Строительство линии электропередач 0,4 кВ 
ф. "пер.Еловый" ТП-240 до границы участка Заявителя (Ходос Андрей Николаевич).
ТУ №159Г-ТУ-СЭС/2013г. Серовский городской округ
</t>
  </si>
  <si>
    <t xml:space="preserve">Строительство линии электропередач 0,4 кВ 
ф. "Население" ТП-205 до границы участка Заявителя (Сафронов Алексей Сергеевич). ТУ №177Г-ТУ-СЭС/2013г. Серовский городской округ
</t>
  </si>
  <si>
    <t xml:space="preserve">Строительство линии электропередач 0,4 кВ 
ф. "Коттеджи СМП" ТП-240 до границы участка Заявителя (Токачева Ольга Николаевна).
ТУ №136Г-ТУ-СЭС/2013г. Серовский городской округ
</t>
  </si>
  <si>
    <t xml:space="preserve">Строительство линии электропередач 0,4 кВ 
ф. "ул. Песчаная" новое ТП до границы участка Заявителя (Бойченко Станислав Яковлевич).
ТУ №17Г-ТУ-СЭС/2013г. Серовский городской округ
</t>
  </si>
  <si>
    <t xml:space="preserve">Строительство линии электропередач 0,4 кВ 
ф. "ул. П.Осипенко" ТП-25 до границы участка Заявителя (Насонов Владимир Михайлович).
ТУ №71Г-ТУ-СЭС/2013г. Серовский городской округ
</t>
  </si>
  <si>
    <t xml:space="preserve">Строительство линии электропередач 0,4 кВ 
ф. "пер.Еловый" ТП-240 до границы участка Заявителя (МБУ "Центр спортивных сооружений").
ТУ №150Г-ТУ-СЭС/2013г. Серовский городской округ
</t>
  </si>
  <si>
    <t xml:space="preserve">Строительство линии электропередач 0,4 кВ 
ф. "ул. Землячки" ТП-18 до границы участка Заявителя (Бобровский Александр Иванович).
ТУ №182Г-ТУ-СЭС/2013г. Серовский городской округ
</t>
  </si>
  <si>
    <t xml:space="preserve">Строительство линии электропередач 0,4 кВ 
ф. "ул. Ленина" ТП-5 до границы участка Заявителя (Афанасьев Алексей Николаевич).
ТУ №193Г-ТУ-СЭС/2013г. Серовский городской округ
</t>
  </si>
  <si>
    <t xml:space="preserve">Строительство линии электропередач 0,4 кВ 
ф. "Садовая" ТП-12 до границы участка Заявителя (Кудрина Лариса Владимировна).
ТУ №199Г-ТУ-СЭС/2013г. Серовский городской округ
</t>
  </si>
  <si>
    <t xml:space="preserve">Строительство линии электропередач 0,4 кВ 
ф. "ул. Можайского" ТП-222 до границы участка Заявителя (Бургандинов Александр Фидаильевич).
ТУ №186Г-ТУ-СЭС/2013г. Серовский городской округ
</t>
  </si>
  <si>
    <t>Строительство ВЛ-0,4 кВ от опоры ВЛ-0,4 кВ к границе участка Заявителя ТП Всеволодск-, ф.№3 ГКУ СО "Управление Капитального строительства Свердловской области" Североуральский городской округ</t>
  </si>
  <si>
    <t>Строительство ЛЭП-0,4 кВ от существующей опоры №3 
ВЛ-0,4 кВ ф. №2 до границы участка Заявителя (А.В.Габазова) 
ТУ №11 от 28.09.2013 Краснотурьинский городской округ</t>
  </si>
  <si>
    <t>Строительство ВЛ-0,4 кВ от 
РУ-0,4 кВ, ТП-к/с "Росинка" до границы участка Заявителя (Волошин Ю.А.) 
ТУ №81 от 01.08.2013 г. Североуральский городской округ</t>
  </si>
  <si>
    <t>Строительство ВЛ-0,4 кВ от 
ТП-6080 до границ участков заявителя  ДНП Кирпичный, 
уч. 21,22,25,б.н.,27 
ТУ №139/56-С1 от 10.07.2013г.; №139/51-С1 от 01.07.2013г.; №139/49-С1 от 20.06.2013г.; №139/40-С1 от 30.05.2013г.; №139/94-С1 от 29.10.2013г. Городской округ Среднеуральск</t>
  </si>
  <si>
    <t>ААБлГУ 3*150</t>
  </si>
  <si>
    <t>СИП2  3*70</t>
  </si>
  <si>
    <r>
      <t xml:space="preserve">Предусмотрено 
</t>
    </r>
    <r>
      <rPr>
        <sz val="14"/>
        <color theme="1"/>
        <rFont val="Times New Roman"/>
        <family val="1"/>
        <charset val="204"/>
      </rPr>
      <t>инвестиционной программой
(Распоряжение Правительства Свердловской области № 1287-РП от 17.10.2014, Распоряжение Правительства Свердловской области № 929-РП от 27.08.2015</t>
    </r>
  </si>
  <si>
    <t>СИП 2А 3*50</t>
  </si>
  <si>
    <t>КС-2, КС-3, договор б/н от 01.05.2012 г. с/ф № 45 от 31.12.2015 г.</t>
  </si>
  <si>
    <t>КС-2, КС-3, договор б/н от 01.05.2012 г. с/ф № 46 от 31.12.2015 г.</t>
  </si>
  <si>
    <t>КС-2, КС-3, договор б/н от 01.05.2012 г. с/ф № 44 от 31.12.2015 г.</t>
  </si>
  <si>
    <t>КС-2, КС-3, договор б/н от 01.05.2012 г. с/ф № 40 от 31.12.2015 г.</t>
  </si>
  <si>
    <t>КС-2, КС-3, договор б/н от 01.05.2012 г. с/ф № 41 от 31.12.2015 г.</t>
  </si>
  <si>
    <t>КС-2, КС-3, договор б/н от 01.05.2012 г. с/ф № 37 от 31.08.2015 г.</t>
  </si>
  <si>
    <t>КС-2, КС-3, договор б/н от 01.05.2012 г. с/ф № 38 от 31.08.2015 г.</t>
  </si>
  <si>
    <t>КС-2, КС-3, договор б/н от 01.05.2012 г. с/ф № 39 от 31.08.2015 г.</t>
  </si>
  <si>
    <t>КС-2, КС-3, договор б/н от 01.05.2012 г. с/ф № 42 от 31.12.2015 г.</t>
  </si>
  <si>
    <t>КС-2, КС-3, договор б/н от 01.05.2012 г. с/ф № 40 от 31.08.2015 г.</t>
  </si>
  <si>
    <t>КС-2, КС-3, договор б/н от 01.05.2012 г. с/ф № 43 от 31.12.2015 г.</t>
  </si>
  <si>
    <t>КС-2, КС-3, договор б/н от 01.05.2012 г. с/ф № 39 от 25.09.2015 г.</t>
  </si>
  <si>
    <t>Строительство КЛ-0,4 кВ от РУ-0,4 кВ КП-5, до границы участка Заявителя по ул. Павла Баянова, 6 (ОАО "Свердловское агентство ипотечного жилищного кредитования") ТУ № 5/ОДС от 09.08.2013г. Североуральский городской округ</t>
  </si>
  <si>
    <t>КС-2, КС-3, договор б/н от 01.05.2012 г. с/ф № 49 от 24.09.2015 г.</t>
  </si>
  <si>
    <t>КС-2, КС-3, договор б/н от 01.05.2012 г. с/ф № 51 от 24.09.2015 г.</t>
  </si>
  <si>
    <t>КС-2, КС-3, договор б/н от 01.05.2012 г. с/ф № 50 от 24.09.2015 г.</t>
  </si>
  <si>
    <t>КС-2, КС-3, договор б/н от 01.05.2012 г. с/ф № 50 от 25.09.2015 г.</t>
  </si>
  <si>
    <t>КС-2, КС-3, договор б/н от 01.05.2012 г. с/ф № 47 от 25.09.2015 г.</t>
  </si>
  <si>
    <t>КС-2, КС-3, договор б/н от 01.05.2012 г. с/ф № 42 от 25.09.2015 г.</t>
  </si>
  <si>
    <t>КС-2, КС-3, договор б/н от 01.05.2012 г. с/ф № 41 от 25.09.2015 г.</t>
  </si>
  <si>
    <t>КС-2, КС-3, договор б/н от 01.05.2012 г. с/ф № 46 от 25.09.2015 г.</t>
  </si>
  <si>
    <t>КС-2, КС-3, договор б/н от 01.05.2012 г. с/ф № 45 от 25.09.2015 г.</t>
  </si>
  <si>
    <t>КС-2, КС-3, договор б/н от 01.05.2012 г. с/ф № 40 от 25.09.2015 г.</t>
  </si>
  <si>
    <t>КС-2, КС-3, договор б/н от 01.05.2012 г. с/ф № 44 от 25.09.2015 г.</t>
  </si>
  <si>
    <t>КС-2, КС-3, договор б/н от 01.05.2012 г. с/ф № 48 от 25.09.2015 г.</t>
  </si>
  <si>
    <r>
      <t xml:space="preserve">Ведущий специалист  отдела тарифов        </t>
    </r>
    <r>
      <rPr>
        <u/>
        <sz val="14"/>
        <color theme="1"/>
        <rFont val="Times New Roman"/>
        <family val="1"/>
        <charset val="204"/>
      </rPr>
      <t xml:space="preserve">                                    </t>
    </r>
    <r>
      <rPr>
        <sz val="14"/>
        <color theme="1"/>
        <rFont val="Times New Roman"/>
        <family val="1"/>
        <charset val="204"/>
      </rPr>
      <t xml:space="preserve">   Д.В. Ерохина</t>
    </r>
  </si>
  <si>
    <t>Отчет о выполнении инвестиционной программы организации, реализуемой за счет тарифов (надбавок, размеров платы), подлежащих государственному регулированию
по ОАО "РСК"
за  2015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</si>
</sst>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р_._-;\-* #,##0.00_р_._-;_-* &quot;-&quot;??_р_._-;_-@_-"/>
    <numFmt numFmtId="164" formatCode="0.0"/>
    <numFmt numFmtId="165" formatCode="0.000"/>
    <numFmt numFmtId="166" formatCode="0.0_ ;\-0.0\ "/>
  </numFmts>
  <fonts count="10" x14ac:knownFonts="1">
    <font>
      <sz val="10"/>
      <name val="Arial Cyr"/>
      <charset val="204"/>
    </font>
    <font>
      <sz val="10"/>
      <name val="Arial Cyr"/>
      <charset val="204"/>
    </font>
    <font>
      <sz val="14"/>
      <name val="Times New Roman"/>
      <family val="1"/>
      <charset val="204"/>
    </font>
    <font>
      <b/>
      <sz val="14"/>
      <name val="Times New Roman"/>
      <family val="1"/>
      <charset val="204"/>
    </font>
    <font>
      <sz val="14"/>
      <color theme="1"/>
      <name val="Times New Roman"/>
      <family val="1"/>
      <charset val="204"/>
    </font>
    <font>
      <sz val="20"/>
      <name val="Times New Roman"/>
      <family val="1"/>
      <charset val="204"/>
    </font>
    <font>
      <b/>
      <sz val="14"/>
      <color theme="1"/>
      <name val="Times New Roman"/>
      <family val="1"/>
      <charset val="204"/>
    </font>
    <font>
      <u/>
      <sz val="14"/>
      <color theme="1"/>
      <name val="Times New Roman"/>
      <family val="1"/>
      <charset val="204"/>
    </font>
    <font>
      <sz val="14"/>
      <color rgb="FFFF0000"/>
      <name val="Times New Roman"/>
      <family val="1"/>
      <charset val="204"/>
    </font>
    <font>
      <b/>
      <sz val="9"/>
      <name val="Tahoma"/>
      <family val="2"/>
      <charset val="204"/>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4" fillId="2" borderId="0" xfId="0" applyFont="1" applyFill="1" applyAlignment="1">
      <alignment vertical="center" wrapText="1"/>
    </xf>
    <xf numFmtId="0" fontId="2" fillId="2" borderId="0" xfId="0" applyFont="1" applyFill="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4" fontId="4" fillId="2" borderId="0" xfId="0" applyNumberFormat="1" applyFont="1" applyFill="1" applyAlignment="1">
      <alignment vertical="center"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vertical="center"/>
    </xf>
    <xf numFmtId="0" fontId="4" fillId="2" borderId="0" xfId="0" applyFont="1" applyFill="1" applyAlignment="1">
      <alignment horizontal="center" vertical="center"/>
    </xf>
    <xf numFmtId="164" fontId="2" fillId="2" borderId="0" xfId="0" applyNumberFormat="1" applyFont="1" applyFill="1"/>
    <xf numFmtId="0" fontId="2" fillId="2" borderId="0" xfId="0" applyFont="1" applyFill="1" applyAlignment="1">
      <alignment horizontal="center"/>
    </xf>
    <xf numFmtId="164" fontId="2" fillId="2" borderId="0" xfId="0" applyNumberFormat="1" applyFont="1" applyFill="1" applyAlignment="1">
      <alignment horizontal="center"/>
    </xf>
    <xf numFmtId="0" fontId="2" fillId="2" borderId="1" xfId="0" applyFont="1" applyFill="1" applyBorder="1" applyAlignment="1">
      <alignment horizontal="center" vertical="center" wrapText="1"/>
    </xf>
    <xf numFmtId="0" fontId="9" fillId="0" borderId="0" xfId="0" applyFont="1" applyAlignment="1" applyProtection="1">
      <alignment vertical="top"/>
    </xf>
    <xf numFmtId="0" fontId="9" fillId="0" borderId="0" xfId="0" applyFont="1" applyFill="1" applyAlignment="1" applyProtection="1">
      <alignment vertical="top"/>
    </xf>
    <xf numFmtId="0" fontId="4" fillId="2" borderId="0" xfId="0" applyFont="1" applyFill="1" applyAlignment="1">
      <alignment horizontal="left" vertical="center"/>
    </xf>
    <xf numFmtId="0" fontId="2" fillId="2" borderId="3" xfId="0" applyFont="1" applyFill="1" applyBorder="1" applyAlignment="1">
      <alignment horizontal="center" vertical="center" wrapText="1"/>
    </xf>
    <xf numFmtId="4" fontId="2" fillId="2" borderId="0" xfId="0" applyNumberFormat="1" applyFont="1" applyFill="1" applyAlignment="1">
      <alignment horizontal="center"/>
    </xf>
    <xf numFmtId="4" fontId="4" fillId="2" borderId="0" xfId="0" applyNumberFormat="1" applyFont="1" applyFill="1"/>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64" fontId="2" fillId="2" borderId="1" xfId="1"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5" fontId="2" fillId="2" borderId="1" xfId="1"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vertical="center" wrapText="1"/>
    </xf>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1" fontId="2" fillId="2" borderId="1" xfId="1" applyNumberFormat="1" applyFont="1" applyFill="1" applyBorder="1" applyAlignment="1">
      <alignment horizontal="center" vertical="center" wrapText="1"/>
    </xf>
    <xf numFmtId="164"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top" wrapText="1"/>
    </xf>
    <xf numFmtId="165" fontId="2" fillId="2" borderId="1" xfId="0" applyNumberFormat="1" applyFont="1" applyFill="1" applyBorder="1" applyAlignment="1">
      <alignment horizontal="left" vertical="center" wrapText="1"/>
    </xf>
    <xf numFmtId="165" fontId="2" fillId="2" borderId="1" xfId="0" applyNumberFormat="1" applyFont="1" applyFill="1" applyBorder="1" applyAlignment="1">
      <alignment vertical="center" wrapText="1"/>
    </xf>
    <xf numFmtId="4" fontId="2" fillId="2" borderId="5"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0" fontId="4" fillId="2" borderId="0" xfId="0" applyFont="1" applyFill="1" applyAlignment="1">
      <alignment horizontal="lef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2" borderId="16" xfId="0" applyFont="1" applyFill="1" applyBorder="1" applyAlignment="1">
      <alignment horizontal="center"/>
    </xf>
    <xf numFmtId="0" fontId="5" fillId="2" borderId="0" xfId="0" applyFont="1" applyFill="1" applyAlignment="1">
      <alignment horizontal="right" vertical="center" wrapText="1"/>
    </xf>
    <xf numFmtId="0" fontId="3"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mruColors>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INV.2011(v1.0.2)%20&#1043;&#1069;&#1057;%203%20&#1082;&#1074;%20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по работе"/>
      <sheetName val="Инструкция по заполнению"/>
      <sheetName val="Лист1"/>
      <sheetName val="Титульный"/>
      <sheetName val="Справочник"/>
      <sheetName val="Свод"/>
      <sheetName val="CO1"/>
      <sheetName val="CO2"/>
      <sheetName val="CO3"/>
      <sheetName val="Комментарии"/>
      <sheetName val="Проверка"/>
      <sheetName val="modDblClick"/>
      <sheetName val="modProv"/>
      <sheetName val="et_union"/>
      <sheetName val="TEHSHEET"/>
      <sheetName val="AllSheetsInThisWorkbook"/>
      <sheetName val="REESTR_FILTERED"/>
      <sheetName val="REESTR_MO"/>
      <sheetName val="REESTR_ORG"/>
      <sheetName val="modfrmReestr"/>
      <sheetName val="modfrmDateChoose"/>
      <sheetName val="modfrmMonthYearChoose"/>
      <sheetName val="modCommandButton"/>
      <sheetName val="modReestr"/>
      <sheetName val="modChange"/>
      <sheetName val="mod_SPRAV"/>
      <sheetName val="modInfo"/>
      <sheetName val="mod_CO1"/>
      <sheetName val="mod_CO2"/>
      <sheetName val="mod_CO3"/>
    </sheetNames>
    <sheetDataSet>
      <sheetData sheetId="0" refreshError="1"/>
      <sheetData sheetId="1" refreshError="1"/>
      <sheetData sheetId="2" refreshError="1"/>
      <sheetData sheetId="3">
        <row r="9">
          <cell r="F9">
            <v>2015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1"/>
  <sheetViews>
    <sheetView tabSelected="1" zoomScale="40" zoomScaleNormal="40" zoomScaleSheetLayoutView="70" workbookViewId="0">
      <selection activeCell="B4" sqref="B4:B6"/>
    </sheetView>
  </sheetViews>
  <sheetFormatPr defaultColWidth="9.109375" defaultRowHeight="18" outlineLevelCol="1" x14ac:dyDescent="0.35"/>
  <cols>
    <col min="1" max="1" width="6.6640625" style="2" customWidth="1"/>
    <col min="2" max="2" width="68.88671875" style="2" customWidth="1"/>
    <col min="3" max="3" width="13.109375" style="2" customWidth="1"/>
    <col min="4" max="4" width="14" style="2" customWidth="1"/>
    <col min="5" max="5" width="15.6640625" style="2" customWidth="1"/>
    <col min="6" max="6" width="19.6640625" style="2" customWidth="1"/>
    <col min="7" max="7" width="13.5546875" style="2" customWidth="1" outlineLevel="1"/>
    <col min="8" max="8" width="15.21875" style="2" customWidth="1" outlineLevel="1"/>
    <col min="9" max="9" width="17.44140625" style="2" customWidth="1" outlineLevel="1"/>
    <col min="10" max="10" width="13.88671875" style="2" customWidth="1" outlineLevel="1"/>
    <col min="11" max="11" width="13.88671875" style="11" customWidth="1" outlineLevel="1"/>
    <col min="12" max="12" width="14.6640625" style="11" customWidth="1" outlineLevel="1"/>
    <col min="13" max="13" width="11.6640625" style="2" customWidth="1" outlineLevel="1"/>
    <col min="14" max="14" width="11.5546875" style="2" customWidth="1" outlineLevel="1"/>
    <col min="15" max="15" width="15.6640625" style="2" customWidth="1" outlineLevel="1"/>
    <col min="16" max="16" width="13.88671875" style="2" customWidth="1" outlineLevel="1"/>
    <col min="17" max="17" width="12.6640625" style="2" customWidth="1" outlineLevel="1"/>
    <col min="18" max="18" width="13.77734375" style="2" customWidth="1" outlineLevel="1"/>
    <col min="19" max="19" width="15.6640625" style="2" customWidth="1" outlineLevel="1"/>
    <col min="20" max="20" width="13.88671875" style="2" customWidth="1" outlineLevel="1"/>
    <col min="21" max="21" width="14" style="2" customWidth="1"/>
    <col min="22" max="22" width="13" style="2" customWidth="1"/>
    <col min="23" max="23" width="16.33203125" style="2" bestFit="1" customWidth="1"/>
    <col min="24" max="24" width="13.88671875" style="2" bestFit="1" customWidth="1"/>
    <col min="25" max="25" width="13.88671875" style="11" bestFit="1" customWidth="1"/>
    <col min="26" max="26" width="15.109375" style="11" customWidth="1"/>
    <col min="27" max="27" width="15" style="11" customWidth="1"/>
    <col min="28" max="28" width="17" style="11" customWidth="1"/>
    <col min="29" max="29" width="14" style="11" customWidth="1"/>
    <col min="30" max="30" width="16.5546875" style="2" customWidth="1"/>
    <col min="31" max="31" width="14.5546875" style="11" customWidth="1"/>
    <col min="32" max="32" width="16.88671875" style="2" customWidth="1"/>
    <col min="33" max="33" width="17.88671875" style="2" customWidth="1"/>
    <col min="34" max="34" width="16.33203125" style="2" bestFit="1" customWidth="1"/>
    <col min="35" max="35" width="13.88671875" style="2" bestFit="1" customWidth="1"/>
    <col min="36" max="36" width="20.109375" style="11" customWidth="1"/>
    <col min="37" max="16384" width="9.109375" style="2"/>
  </cols>
  <sheetData>
    <row r="1" spans="1:36" ht="69.75" customHeight="1" x14ac:dyDescent="0.35">
      <c r="A1" s="50" t="s">
        <v>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row>
    <row r="2" spans="1:36" ht="66.75" customHeight="1" x14ac:dyDescent="0.3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ht="166.5" customHeight="1" thickBot="1" x14ac:dyDescent="0.4">
      <c r="A3" s="51" t="s">
        <v>121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row>
    <row r="4" spans="1:36" ht="111" customHeight="1" x14ac:dyDescent="0.35">
      <c r="A4" s="47" t="s">
        <v>8</v>
      </c>
      <c r="B4" s="53" t="s">
        <v>18</v>
      </c>
      <c r="C4" s="54" t="s">
        <v>21</v>
      </c>
      <c r="D4" s="55"/>
      <c r="E4" s="55"/>
      <c r="F4" s="56"/>
      <c r="G4" s="57" t="s">
        <v>93</v>
      </c>
      <c r="H4" s="58"/>
      <c r="I4" s="58"/>
      <c r="J4" s="58"/>
      <c r="K4" s="58"/>
      <c r="L4" s="59"/>
      <c r="M4" s="54" t="s">
        <v>25</v>
      </c>
      <c r="N4" s="55"/>
      <c r="O4" s="55"/>
      <c r="P4" s="56"/>
      <c r="Q4" s="54" t="s">
        <v>26</v>
      </c>
      <c r="R4" s="55"/>
      <c r="S4" s="55"/>
      <c r="T4" s="56"/>
      <c r="U4" s="54" t="s">
        <v>29</v>
      </c>
      <c r="V4" s="55"/>
      <c r="W4" s="55"/>
      <c r="X4" s="55"/>
      <c r="Y4" s="55"/>
      <c r="Z4" s="55"/>
      <c r="AA4" s="55"/>
      <c r="AB4" s="55"/>
      <c r="AC4" s="56"/>
      <c r="AD4" s="54" t="s">
        <v>11</v>
      </c>
      <c r="AE4" s="55"/>
      <c r="AF4" s="55"/>
      <c r="AG4" s="55"/>
      <c r="AH4" s="55"/>
      <c r="AI4" s="55"/>
      <c r="AJ4" s="60"/>
    </row>
    <row r="5" spans="1:36" ht="18.75" customHeight="1" x14ac:dyDescent="0.35">
      <c r="A5" s="52"/>
      <c r="B5" s="52"/>
      <c r="C5" s="44" t="s">
        <v>20</v>
      </c>
      <c r="D5" s="45"/>
      <c r="E5" s="45"/>
      <c r="F5" s="46"/>
      <c r="G5" s="44" t="s">
        <v>14</v>
      </c>
      <c r="H5" s="45"/>
      <c r="I5" s="45"/>
      <c r="J5" s="46"/>
      <c r="K5" s="44" t="s">
        <v>28</v>
      </c>
      <c r="L5" s="46"/>
      <c r="M5" s="44" t="s">
        <v>14</v>
      </c>
      <c r="N5" s="45"/>
      <c r="O5" s="45"/>
      <c r="P5" s="46"/>
      <c r="Q5" s="44" t="s">
        <v>14</v>
      </c>
      <c r="R5" s="45"/>
      <c r="S5" s="45"/>
      <c r="T5" s="46"/>
      <c r="U5" s="44" t="s">
        <v>14</v>
      </c>
      <c r="V5" s="45"/>
      <c r="W5" s="45"/>
      <c r="X5" s="46"/>
      <c r="Y5" s="44" t="s">
        <v>28</v>
      </c>
      <c r="Z5" s="45"/>
      <c r="AA5" s="45"/>
      <c r="AB5" s="45"/>
      <c r="AC5" s="46"/>
      <c r="AD5" s="47" t="s">
        <v>15</v>
      </c>
      <c r="AE5" s="47" t="s">
        <v>24</v>
      </c>
      <c r="AF5" s="44" t="s">
        <v>14</v>
      </c>
      <c r="AG5" s="45"/>
      <c r="AH5" s="45"/>
      <c r="AI5" s="46"/>
      <c r="AJ5" s="61" t="s">
        <v>16</v>
      </c>
    </row>
    <row r="6" spans="1:36" ht="48.75" customHeight="1" x14ac:dyDescent="0.35">
      <c r="A6" s="48"/>
      <c r="B6" s="48"/>
      <c r="C6" s="13" t="s">
        <v>17</v>
      </c>
      <c r="D6" s="13" t="s">
        <v>9</v>
      </c>
      <c r="E6" s="13" t="s">
        <v>10</v>
      </c>
      <c r="F6" s="13" t="s">
        <v>13</v>
      </c>
      <c r="G6" s="13" t="s">
        <v>17</v>
      </c>
      <c r="H6" s="13" t="s">
        <v>9</v>
      </c>
      <c r="I6" s="13" t="s">
        <v>10</v>
      </c>
      <c r="J6" s="13" t="s">
        <v>13</v>
      </c>
      <c r="K6" s="13" t="s">
        <v>19</v>
      </c>
      <c r="L6" s="13" t="s">
        <v>27</v>
      </c>
      <c r="M6" s="13" t="s">
        <v>17</v>
      </c>
      <c r="N6" s="13" t="s">
        <v>9</v>
      </c>
      <c r="O6" s="13" t="s">
        <v>10</v>
      </c>
      <c r="P6" s="13" t="s">
        <v>13</v>
      </c>
      <c r="Q6" s="13" t="s">
        <v>17</v>
      </c>
      <c r="R6" s="13" t="s">
        <v>9</v>
      </c>
      <c r="S6" s="13" t="s">
        <v>10</v>
      </c>
      <c r="T6" s="13" t="s">
        <v>13</v>
      </c>
      <c r="U6" s="13" t="s">
        <v>17</v>
      </c>
      <c r="V6" s="13" t="s">
        <v>9</v>
      </c>
      <c r="W6" s="13" t="s">
        <v>10</v>
      </c>
      <c r="X6" s="13" t="s">
        <v>13</v>
      </c>
      <c r="Y6" s="13" t="s">
        <v>19</v>
      </c>
      <c r="Z6" s="13" t="s">
        <v>27</v>
      </c>
      <c r="AA6" s="13" t="s">
        <v>4</v>
      </c>
      <c r="AB6" s="13" t="s">
        <v>6</v>
      </c>
      <c r="AC6" s="13" t="s">
        <v>5</v>
      </c>
      <c r="AD6" s="48"/>
      <c r="AE6" s="48"/>
      <c r="AF6" s="17" t="s">
        <v>17</v>
      </c>
      <c r="AG6" s="17" t="s">
        <v>9</v>
      </c>
      <c r="AH6" s="17" t="s">
        <v>10</v>
      </c>
      <c r="AI6" s="17" t="s">
        <v>13</v>
      </c>
      <c r="AJ6" s="62"/>
    </row>
    <row r="7" spans="1:36" ht="24.75" customHeight="1" x14ac:dyDescent="0.35">
      <c r="A7" s="3">
        <v>1</v>
      </c>
      <c r="B7" s="3">
        <v>2</v>
      </c>
      <c r="C7" s="3">
        <v>3</v>
      </c>
      <c r="D7" s="3">
        <v>4</v>
      </c>
      <c r="E7" s="3">
        <v>5</v>
      </c>
      <c r="F7" s="3">
        <v>6</v>
      </c>
      <c r="G7" s="3">
        <v>7</v>
      </c>
      <c r="H7" s="3">
        <v>8</v>
      </c>
      <c r="I7" s="3">
        <v>9</v>
      </c>
      <c r="J7" s="3">
        <v>10</v>
      </c>
      <c r="K7" s="3">
        <v>11</v>
      </c>
      <c r="L7" s="3">
        <v>12</v>
      </c>
      <c r="M7" s="3">
        <v>13</v>
      </c>
      <c r="N7" s="3">
        <v>14</v>
      </c>
      <c r="O7" s="3">
        <v>15</v>
      </c>
      <c r="P7" s="3">
        <v>16</v>
      </c>
      <c r="Q7" s="3">
        <v>17</v>
      </c>
      <c r="R7" s="3">
        <v>18</v>
      </c>
      <c r="S7" s="3">
        <v>19</v>
      </c>
      <c r="T7" s="3">
        <v>20</v>
      </c>
      <c r="U7" s="3">
        <v>21</v>
      </c>
      <c r="V7" s="3">
        <v>22</v>
      </c>
      <c r="W7" s="3">
        <v>23</v>
      </c>
      <c r="X7" s="3">
        <v>24</v>
      </c>
      <c r="Y7" s="3">
        <v>25</v>
      </c>
      <c r="Z7" s="3">
        <v>26</v>
      </c>
      <c r="AA7" s="3"/>
      <c r="AB7" s="3"/>
      <c r="AC7" s="3"/>
      <c r="AD7" s="3">
        <v>27</v>
      </c>
      <c r="AE7" s="3">
        <v>28</v>
      </c>
      <c r="AF7" s="3">
        <v>29</v>
      </c>
      <c r="AG7" s="3">
        <v>30</v>
      </c>
      <c r="AH7" s="3">
        <v>31</v>
      </c>
      <c r="AI7" s="3">
        <v>32</v>
      </c>
      <c r="AJ7" s="4">
        <v>33</v>
      </c>
    </row>
    <row r="8" spans="1:36" s="1" customFormat="1" ht="119.25" customHeight="1" x14ac:dyDescent="0.25">
      <c r="A8" s="3">
        <v>1</v>
      </c>
      <c r="B8" s="25" t="s">
        <v>32</v>
      </c>
      <c r="C8" s="26">
        <f>SUM(D8:F8)</f>
        <v>2185</v>
      </c>
      <c r="D8" s="26">
        <f>2185</f>
        <v>2185</v>
      </c>
      <c r="E8" s="26">
        <v>0</v>
      </c>
      <c r="F8" s="26">
        <v>0</v>
      </c>
      <c r="G8" s="27">
        <f>SUM(H8:J8)</f>
        <v>2185</v>
      </c>
      <c r="H8" s="26">
        <v>2185</v>
      </c>
      <c r="I8" s="26">
        <f>E8</f>
        <v>0</v>
      </c>
      <c r="J8" s="26">
        <f>F8</f>
        <v>0</v>
      </c>
      <c r="K8" s="13" t="s">
        <v>1</v>
      </c>
      <c r="L8" s="24">
        <v>1</v>
      </c>
      <c r="M8" s="26">
        <f>SUM(N8:P8)</f>
        <v>546.25</v>
      </c>
      <c r="N8" s="26">
        <f>H8/4</f>
        <v>546.25</v>
      </c>
      <c r="O8" s="26">
        <f>I8/4</f>
        <v>0</v>
      </c>
      <c r="P8" s="26">
        <f>J8/4</f>
        <v>0</v>
      </c>
      <c r="Q8" s="27">
        <f>SUM(R8:T8)</f>
        <v>2744.8516300000001</v>
      </c>
      <c r="R8" s="27">
        <f>V8</f>
        <v>2744.8516300000001</v>
      </c>
      <c r="S8" s="27">
        <f>W8</f>
        <v>0</v>
      </c>
      <c r="T8" s="27">
        <f>X8</f>
        <v>0</v>
      </c>
      <c r="U8" s="27">
        <f>SUM(V8:X8)</f>
        <v>2744.8516300000001</v>
      </c>
      <c r="V8" s="27">
        <f>AF8</f>
        <v>2744.8516300000001</v>
      </c>
      <c r="W8" s="27">
        <f>AH8</f>
        <v>0</v>
      </c>
      <c r="X8" s="27">
        <f>AI8</f>
        <v>0</v>
      </c>
      <c r="Y8" s="24" t="s">
        <v>1</v>
      </c>
      <c r="Z8" s="24">
        <v>1</v>
      </c>
      <c r="AA8" s="24"/>
      <c r="AB8" s="24">
        <v>1</v>
      </c>
      <c r="AC8" s="24"/>
      <c r="AD8" s="32" t="s">
        <v>95</v>
      </c>
      <c r="AE8" s="13" t="s">
        <v>56</v>
      </c>
      <c r="AF8" s="33">
        <f t="shared" ref="AF8:AF12" si="0">SUM(AG8:AH8)</f>
        <v>2744.8516300000001</v>
      </c>
      <c r="AG8" s="33">
        <v>2744.8516300000001</v>
      </c>
      <c r="AH8" s="27"/>
      <c r="AI8" s="27"/>
      <c r="AJ8" s="31"/>
    </row>
    <row r="9" spans="1:36" s="1" customFormat="1" ht="120.75" customHeight="1" x14ac:dyDescent="0.25">
      <c r="A9" s="13">
        <v>2</v>
      </c>
      <c r="B9" s="25" t="s">
        <v>55</v>
      </c>
      <c r="C9" s="3">
        <f>SUM(D9:F9)</f>
        <v>485</v>
      </c>
      <c r="D9" s="3">
        <v>473</v>
      </c>
      <c r="E9" s="3">
        <v>12</v>
      </c>
      <c r="F9" s="26">
        <v>0</v>
      </c>
      <c r="G9" s="34">
        <f>SUM(H9:J9)</f>
        <v>485</v>
      </c>
      <c r="H9" s="3">
        <v>473</v>
      </c>
      <c r="I9" s="3">
        <v>12</v>
      </c>
      <c r="J9" s="3">
        <v>0</v>
      </c>
      <c r="K9" s="3" t="s">
        <v>0</v>
      </c>
      <c r="L9" s="3">
        <v>0.2</v>
      </c>
      <c r="M9" s="26">
        <f t="shared" ref="M9:M18" si="1">SUM(N9:P9)</f>
        <v>121.25</v>
      </c>
      <c r="N9" s="26">
        <f t="shared" ref="N9:N18" si="2">H9/4</f>
        <v>118.25</v>
      </c>
      <c r="O9" s="35">
        <f>E9/4</f>
        <v>3</v>
      </c>
      <c r="P9" s="35">
        <v>0</v>
      </c>
      <c r="Q9" s="27">
        <f t="shared" ref="Q9:Q61" si="3">SUM(R9:T9)</f>
        <v>224.19300000000001</v>
      </c>
      <c r="R9" s="27">
        <f t="shared" ref="R9:R61" si="4">V9</f>
        <v>212.19300000000001</v>
      </c>
      <c r="S9" s="27">
        <f>W9</f>
        <v>12</v>
      </c>
      <c r="T9" s="27">
        <f t="shared" ref="T9:T61" si="5">X9</f>
        <v>0</v>
      </c>
      <c r="U9" s="27">
        <f t="shared" ref="U9:U10" si="6">SUM(V9:X9)</f>
        <v>224.19300000000001</v>
      </c>
      <c r="V9" s="27">
        <f>AF9-12</f>
        <v>212.19300000000001</v>
      </c>
      <c r="W9" s="27">
        <v>12</v>
      </c>
      <c r="X9" s="27">
        <f t="shared" ref="X9:X61" si="7">AI9</f>
        <v>0</v>
      </c>
      <c r="Y9" s="3" t="s">
        <v>0</v>
      </c>
      <c r="Z9" s="3">
        <v>0.2</v>
      </c>
      <c r="AA9" s="13" t="s">
        <v>94</v>
      </c>
      <c r="AB9" s="3">
        <v>0.2</v>
      </c>
      <c r="AC9" s="3"/>
      <c r="AD9" s="32" t="s">
        <v>96</v>
      </c>
      <c r="AE9" s="13" t="s">
        <v>56</v>
      </c>
      <c r="AF9" s="33">
        <f>SUM(AG9:AH9)</f>
        <v>224.19300000000001</v>
      </c>
      <c r="AG9" s="33">
        <f>224.193-12</f>
        <v>212.19300000000001</v>
      </c>
      <c r="AH9" s="27">
        <v>12</v>
      </c>
      <c r="AI9" s="3"/>
      <c r="AJ9" s="4"/>
    </row>
    <row r="10" spans="1:36" s="1" customFormat="1" ht="119.25" customHeight="1" x14ac:dyDescent="0.25">
      <c r="A10" s="3">
        <v>3</v>
      </c>
      <c r="B10" s="25" t="s">
        <v>54</v>
      </c>
      <c r="C10" s="26">
        <f>SUM(D10:F10)</f>
        <v>593</v>
      </c>
      <c r="D10" s="26">
        <v>593</v>
      </c>
      <c r="E10" s="26">
        <v>0</v>
      </c>
      <c r="F10" s="26">
        <v>0</v>
      </c>
      <c r="G10" s="34">
        <f t="shared" ref="G10" si="8">SUM(H10:J10)</f>
        <v>593</v>
      </c>
      <c r="H10" s="26">
        <f t="shared" ref="H10" si="9">D10</f>
        <v>593</v>
      </c>
      <c r="I10" s="26">
        <v>0</v>
      </c>
      <c r="J10" s="26"/>
      <c r="K10" s="13" t="s">
        <v>1</v>
      </c>
      <c r="L10" s="3">
        <v>1</v>
      </c>
      <c r="M10" s="26">
        <f t="shared" si="1"/>
        <v>148.25</v>
      </c>
      <c r="N10" s="26">
        <f t="shared" si="2"/>
        <v>148.25</v>
      </c>
      <c r="O10" s="35">
        <f t="shared" ref="O10" si="10">I10/4</f>
        <v>0</v>
      </c>
      <c r="P10" s="35">
        <v>0</v>
      </c>
      <c r="Q10" s="27">
        <f t="shared" si="3"/>
        <v>592.34618999999998</v>
      </c>
      <c r="R10" s="27">
        <f t="shared" si="4"/>
        <v>592.34618999999998</v>
      </c>
      <c r="S10" s="27">
        <f t="shared" ref="S10:S61" si="11">W10</f>
        <v>0</v>
      </c>
      <c r="T10" s="27">
        <f t="shared" si="5"/>
        <v>0</v>
      </c>
      <c r="U10" s="27">
        <f t="shared" si="6"/>
        <v>592.34618999999998</v>
      </c>
      <c r="V10" s="27">
        <f t="shared" ref="V10" si="12">AF10</f>
        <v>592.34618999999998</v>
      </c>
      <c r="W10" s="27">
        <f t="shared" ref="W10:W61" si="13">AH10</f>
        <v>0</v>
      </c>
      <c r="X10" s="27">
        <f t="shared" si="7"/>
        <v>0</v>
      </c>
      <c r="Y10" s="3" t="s">
        <v>1</v>
      </c>
      <c r="Z10" s="3">
        <v>1</v>
      </c>
      <c r="AA10" s="3"/>
      <c r="AB10" s="3">
        <v>1</v>
      </c>
      <c r="AC10" s="3"/>
      <c r="AD10" s="32" t="s">
        <v>97</v>
      </c>
      <c r="AE10" s="13" t="s">
        <v>56</v>
      </c>
      <c r="AF10" s="33">
        <f t="shared" si="0"/>
        <v>592.34618999999998</v>
      </c>
      <c r="AG10" s="33">
        <v>592.34618999999998</v>
      </c>
      <c r="AH10" s="27"/>
      <c r="AI10" s="27"/>
      <c r="AJ10" s="31"/>
    </row>
    <row r="11" spans="1:36" s="6" customFormat="1" ht="153.75" customHeight="1" x14ac:dyDescent="0.35">
      <c r="A11" s="3">
        <v>4</v>
      </c>
      <c r="B11" s="25" t="s">
        <v>45</v>
      </c>
      <c r="C11" s="26">
        <f>SUM(D11:F11)</f>
        <v>11875</v>
      </c>
      <c r="D11" s="26">
        <v>11875</v>
      </c>
      <c r="E11" s="26">
        <v>0</v>
      </c>
      <c r="F11" s="26">
        <v>0</v>
      </c>
      <c r="G11" s="34">
        <f>SUM(H11:J11)</f>
        <v>11875</v>
      </c>
      <c r="H11" s="26">
        <f>D11</f>
        <v>11875</v>
      </c>
      <c r="I11" s="26">
        <f t="shared" ref="I11:J11" si="14">E11</f>
        <v>0</v>
      </c>
      <c r="J11" s="26">
        <f t="shared" si="14"/>
        <v>0</v>
      </c>
      <c r="K11" s="13" t="s">
        <v>1</v>
      </c>
      <c r="L11" s="3">
        <v>1</v>
      </c>
      <c r="M11" s="26">
        <f t="shared" si="1"/>
        <v>2968.75</v>
      </c>
      <c r="N11" s="26">
        <f t="shared" si="2"/>
        <v>2968.75</v>
      </c>
      <c r="O11" s="35">
        <v>0</v>
      </c>
      <c r="P11" s="35">
        <v>0</v>
      </c>
      <c r="Q11" s="27">
        <f t="shared" si="3"/>
        <v>9929.6324700000005</v>
      </c>
      <c r="R11" s="27">
        <f t="shared" si="4"/>
        <v>9929.6324700000005</v>
      </c>
      <c r="S11" s="27">
        <f t="shared" si="11"/>
        <v>0</v>
      </c>
      <c r="T11" s="27">
        <f t="shared" si="5"/>
        <v>0</v>
      </c>
      <c r="U11" s="27">
        <f>SUM(V11:X11)</f>
        <v>9929.6324700000005</v>
      </c>
      <c r="V11" s="27">
        <f>AF11</f>
        <v>9929.6324700000005</v>
      </c>
      <c r="W11" s="27">
        <f t="shared" si="13"/>
        <v>0</v>
      </c>
      <c r="X11" s="27">
        <f t="shared" si="7"/>
        <v>0</v>
      </c>
      <c r="Y11" s="3" t="s">
        <v>1</v>
      </c>
      <c r="Z11" s="3">
        <v>1</v>
      </c>
      <c r="AA11" s="3"/>
      <c r="AB11" s="3">
        <v>1</v>
      </c>
      <c r="AC11" s="3"/>
      <c r="AD11" s="32" t="s">
        <v>98</v>
      </c>
      <c r="AE11" s="13" t="s">
        <v>56</v>
      </c>
      <c r="AF11" s="33">
        <f t="shared" si="0"/>
        <v>9929.6324700000005</v>
      </c>
      <c r="AG11" s="33">
        <v>9929.6324700000005</v>
      </c>
      <c r="AH11" s="27"/>
      <c r="AI11" s="27"/>
      <c r="AJ11" s="31"/>
    </row>
    <row r="12" spans="1:36" s="1" customFormat="1" ht="123" customHeight="1" x14ac:dyDescent="0.25">
      <c r="A12" s="3">
        <v>5</v>
      </c>
      <c r="B12" s="25" t="s">
        <v>31</v>
      </c>
      <c r="C12" s="26">
        <f t="shared" ref="C12:C18" si="15">SUM(D12:F12)</f>
        <v>4442</v>
      </c>
      <c r="D12" s="26">
        <v>4442</v>
      </c>
      <c r="E12" s="26">
        <v>0</v>
      </c>
      <c r="F12" s="26">
        <v>0</v>
      </c>
      <c r="G12" s="27">
        <f t="shared" ref="G12:G17" si="16">SUM(H12:J12)</f>
        <v>4442</v>
      </c>
      <c r="H12" s="26">
        <f t="shared" ref="H12:J27" si="17">D12</f>
        <v>4442</v>
      </c>
      <c r="I12" s="26">
        <f t="shared" si="17"/>
        <v>0</v>
      </c>
      <c r="J12" s="26">
        <f t="shared" si="17"/>
        <v>0</v>
      </c>
      <c r="K12" s="13" t="s">
        <v>1</v>
      </c>
      <c r="L12" s="24">
        <v>1</v>
      </c>
      <c r="M12" s="26">
        <f t="shared" si="1"/>
        <v>1110.5</v>
      </c>
      <c r="N12" s="26">
        <f t="shared" si="2"/>
        <v>1110.5</v>
      </c>
      <c r="O12" s="26">
        <f>I12/4*3</f>
        <v>0</v>
      </c>
      <c r="P12" s="26">
        <f t="shared" ref="P12:P17" si="18">J12/4</f>
        <v>0</v>
      </c>
      <c r="Q12" s="27">
        <f t="shared" si="3"/>
        <v>4388.8796000000002</v>
      </c>
      <c r="R12" s="27">
        <f t="shared" si="4"/>
        <v>4388.8796000000002</v>
      </c>
      <c r="S12" s="27">
        <f t="shared" si="11"/>
        <v>0</v>
      </c>
      <c r="T12" s="27">
        <f t="shared" si="5"/>
        <v>0</v>
      </c>
      <c r="U12" s="33">
        <f t="shared" ref="U12:U17" si="19">SUM(V12:X12)</f>
        <v>4388.8796000000002</v>
      </c>
      <c r="V12" s="33">
        <f>AF12</f>
        <v>4388.8796000000002</v>
      </c>
      <c r="W12" s="27">
        <f t="shared" si="13"/>
        <v>0</v>
      </c>
      <c r="X12" s="27">
        <f t="shared" si="7"/>
        <v>0</v>
      </c>
      <c r="Y12" s="24" t="s">
        <v>1</v>
      </c>
      <c r="Z12" s="24">
        <v>1</v>
      </c>
      <c r="AA12" s="24"/>
      <c r="AB12" s="24">
        <v>1</v>
      </c>
      <c r="AC12" s="24"/>
      <c r="AD12" s="32" t="s">
        <v>99</v>
      </c>
      <c r="AE12" s="13" t="s">
        <v>56</v>
      </c>
      <c r="AF12" s="33">
        <f t="shared" si="0"/>
        <v>4388.8796000000002</v>
      </c>
      <c r="AG12" s="33">
        <v>4388.8796000000002</v>
      </c>
      <c r="AH12" s="27"/>
      <c r="AI12" s="27"/>
      <c r="AJ12" s="31"/>
    </row>
    <row r="13" spans="1:36" s="1" customFormat="1" ht="102" customHeight="1" x14ac:dyDescent="0.25">
      <c r="A13" s="13">
        <v>6</v>
      </c>
      <c r="B13" s="25" t="s">
        <v>30</v>
      </c>
      <c r="C13" s="26">
        <f t="shared" si="15"/>
        <v>4641</v>
      </c>
      <c r="D13" s="26">
        <v>4641</v>
      </c>
      <c r="E13" s="26">
        <v>0</v>
      </c>
      <c r="F13" s="26">
        <v>0</v>
      </c>
      <c r="G13" s="27">
        <f t="shared" si="16"/>
        <v>4641</v>
      </c>
      <c r="H13" s="26">
        <f t="shared" si="17"/>
        <v>4641</v>
      </c>
      <c r="I13" s="26">
        <f t="shared" si="17"/>
        <v>0</v>
      </c>
      <c r="J13" s="26">
        <f t="shared" si="17"/>
        <v>0</v>
      </c>
      <c r="K13" s="13" t="s">
        <v>1</v>
      </c>
      <c r="L13" s="24">
        <v>1</v>
      </c>
      <c r="M13" s="26">
        <f t="shared" si="1"/>
        <v>1160.25</v>
      </c>
      <c r="N13" s="26">
        <f t="shared" si="2"/>
        <v>1160.25</v>
      </c>
      <c r="O13" s="26">
        <f>I13/4*3</f>
        <v>0</v>
      </c>
      <c r="P13" s="26">
        <f t="shared" si="18"/>
        <v>0</v>
      </c>
      <c r="Q13" s="27">
        <f t="shared" si="3"/>
        <v>4640.9341899999999</v>
      </c>
      <c r="R13" s="27">
        <f t="shared" si="4"/>
        <v>4640.9341899999999</v>
      </c>
      <c r="S13" s="27">
        <f t="shared" si="11"/>
        <v>0</v>
      </c>
      <c r="T13" s="27">
        <f t="shared" si="5"/>
        <v>0</v>
      </c>
      <c r="U13" s="27">
        <f t="shared" si="19"/>
        <v>4640.9341899999999</v>
      </c>
      <c r="V13" s="27">
        <f>AG13</f>
        <v>4640.9341899999999</v>
      </c>
      <c r="W13" s="27">
        <f t="shared" si="13"/>
        <v>0</v>
      </c>
      <c r="X13" s="27">
        <f t="shared" si="7"/>
        <v>0</v>
      </c>
      <c r="Y13" s="24" t="s">
        <v>1</v>
      </c>
      <c r="Z13" s="24">
        <v>1</v>
      </c>
      <c r="AA13" s="24"/>
      <c r="AB13" s="24">
        <f>Z13</f>
        <v>1</v>
      </c>
      <c r="AC13" s="24"/>
      <c r="AD13" s="32" t="s">
        <v>100</v>
      </c>
      <c r="AE13" s="13" t="s">
        <v>56</v>
      </c>
      <c r="AF13" s="33">
        <f>SUM(AG13:AH13)</f>
        <v>4640.9341899999999</v>
      </c>
      <c r="AG13" s="33">
        <v>4640.9341899999999</v>
      </c>
      <c r="AH13" s="27"/>
      <c r="AI13" s="27"/>
      <c r="AJ13" s="31"/>
    </row>
    <row r="14" spans="1:36" s="1" customFormat="1" ht="119.25" customHeight="1" x14ac:dyDescent="0.25">
      <c r="A14" s="3">
        <v>7</v>
      </c>
      <c r="B14" s="25" t="s">
        <v>46</v>
      </c>
      <c r="C14" s="26">
        <f>SUM(D14:F14)</f>
        <v>959</v>
      </c>
      <c r="D14" s="26">
        <v>939</v>
      </c>
      <c r="E14" s="26">
        <v>20</v>
      </c>
      <c r="F14" s="26">
        <v>0</v>
      </c>
      <c r="G14" s="27">
        <f t="shared" ref="G14" si="20">SUM(H14:J14)</f>
        <v>959</v>
      </c>
      <c r="H14" s="26">
        <f>D14</f>
        <v>939</v>
      </c>
      <c r="I14" s="26">
        <v>20</v>
      </c>
      <c r="J14" s="26">
        <f t="shared" si="17"/>
        <v>0</v>
      </c>
      <c r="K14" s="13" t="s">
        <v>1</v>
      </c>
      <c r="L14" s="24">
        <v>1</v>
      </c>
      <c r="M14" s="26">
        <f t="shared" si="1"/>
        <v>239.75</v>
      </c>
      <c r="N14" s="26">
        <f t="shared" si="2"/>
        <v>234.75</v>
      </c>
      <c r="O14" s="26">
        <f>I14/4</f>
        <v>5</v>
      </c>
      <c r="P14" s="26">
        <f t="shared" si="18"/>
        <v>0</v>
      </c>
      <c r="Q14" s="27">
        <f t="shared" si="3"/>
        <v>939.51319000000001</v>
      </c>
      <c r="R14" s="27">
        <f t="shared" si="4"/>
        <v>919.51319000000001</v>
      </c>
      <c r="S14" s="27">
        <f t="shared" si="11"/>
        <v>20</v>
      </c>
      <c r="T14" s="27">
        <f t="shared" si="5"/>
        <v>0</v>
      </c>
      <c r="U14" s="27">
        <f t="shared" ref="U14" si="21">SUM(V14:X14)</f>
        <v>939.51319000000001</v>
      </c>
      <c r="V14" s="27">
        <f>AG14-20</f>
        <v>919.51319000000001</v>
      </c>
      <c r="W14" s="27">
        <v>20</v>
      </c>
      <c r="X14" s="27">
        <f t="shared" si="7"/>
        <v>0</v>
      </c>
      <c r="Y14" s="24" t="s">
        <v>1</v>
      </c>
      <c r="Z14" s="24">
        <v>1</v>
      </c>
      <c r="AA14" s="24"/>
      <c r="AB14" s="24">
        <f>Z14</f>
        <v>1</v>
      </c>
      <c r="AC14" s="24"/>
      <c r="AD14" s="32" t="s">
        <v>101</v>
      </c>
      <c r="AE14" s="13" t="s">
        <v>56</v>
      </c>
      <c r="AF14" s="33">
        <f t="shared" ref="AF14:AF16" si="22">SUM(AG14:AH14)</f>
        <v>959.51319000000001</v>
      </c>
      <c r="AG14" s="27">
        <f>959.51319-20</f>
        <v>939.51319000000001</v>
      </c>
      <c r="AH14" s="27">
        <v>20</v>
      </c>
      <c r="AI14" s="27"/>
      <c r="AJ14" s="31"/>
    </row>
    <row r="15" spans="1:36" s="1" customFormat="1" ht="119.25" customHeight="1" x14ac:dyDescent="0.25">
      <c r="A15" s="3">
        <v>8</v>
      </c>
      <c r="B15" s="25" t="s">
        <v>52</v>
      </c>
      <c r="C15" s="26">
        <f>SUM(D15:F15)</f>
        <v>1359</v>
      </c>
      <c r="D15" s="26">
        <v>1338</v>
      </c>
      <c r="E15" s="26">
        <v>21</v>
      </c>
      <c r="F15" s="26">
        <v>0</v>
      </c>
      <c r="G15" s="27">
        <f t="shared" ref="G15" si="23">SUM(H15:J15)</f>
        <v>1359</v>
      </c>
      <c r="H15" s="26">
        <f t="shared" ref="H15" si="24">D15</f>
        <v>1338</v>
      </c>
      <c r="I15" s="26">
        <v>21</v>
      </c>
      <c r="J15" s="26">
        <f t="shared" ref="J15" si="25">F15</f>
        <v>0</v>
      </c>
      <c r="K15" s="13" t="s">
        <v>1</v>
      </c>
      <c r="L15" s="24">
        <v>1</v>
      </c>
      <c r="M15" s="26">
        <f t="shared" si="1"/>
        <v>339.75</v>
      </c>
      <c r="N15" s="26">
        <f t="shared" si="2"/>
        <v>334.5</v>
      </c>
      <c r="O15" s="26">
        <f>I15/4</f>
        <v>5.25</v>
      </c>
      <c r="P15" s="26">
        <f t="shared" ref="P15" si="26">J15/4</f>
        <v>0</v>
      </c>
      <c r="Q15" s="27">
        <f t="shared" si="3"/>
        <v>1338.3015600000001</v>
      </c>
      <c r="R15" s="27">
        <f t="shared" si="4"/>
        <v>1317.3015600000001</v>
      </c>
      <c r="S15" s="27">
        <f t="shared" si="11"/>
        <v>21</v>
      </c>
      <c r="T15" s="27">
        <f t="shared" si="5"/>
        <v>0</v>
      </c>
      <c r="U15" s="27">
        <f t="shared" ref="U15" si="27">SUM(V15:X15)</f>
        <v>1338.3015600000001</v>
      </c>
      <c r="V15" s="27">
        <f>AG15-21</f>
        <v>1317.3015600000001</v>
      </c>
      <c r="W15" s="27">
        <v>21</v>
      </c>
      <c r="X15" s="27">
        <f t="shared" si="7"/>
        <v>0</v>
      </c>
      <c r="Y15" s="24" t="s">
        <v>1</v>
      </c>
      <c r="Z15" s="24">
        <v>1</v>
      </c>
      <c r="AA15" s="24"/>
      <c r="AB15" s="24">
        <v>1</v>
      </c>
      <c r="AC15" s="24"/>
      <c r="AD15" s="32" t="s">
        <v>102</v>
      </c>
      <c r="AE15" s="13" t="s">
        <v>56</v>
      </c>
      <c r="AF15" s="33">
        <f t="shared" si="22"/>
        <v>1359.3015600000001</v>
      </c>
      <c r="AG15" s="27">
        <f>1359.30156-21</f>
        <v>1338.3015600000001</v>
      </c>
      <c r="AH15" s="27">
        <v>21</v>
      </c>
      <c r="AI15" s="27"/>
      <c r="AJ15" s="31"/>
    </row>
    <row r="16" spans="1:36" s="1" customFormat="1" ht="119.25" customHeight="1" x14ac:dyDescent="0.25">
      <c r="A16" s="3">
        <v>9</v>
      </c>
      <c r="B16" s="25" t="s">
        <v>53</v>
      </c>
      <c r="C16" s="26">
        <f>SUM(D16:F16)</f>
        <v>1222</v>
      </c>
      <c r="D16" s="26">
        <v>1222</v>
      </c>
      <c r="E16" s="26">
        <v>0</v>
      </c>
      <c r="F16" s="26">
        <v>0</v>
      </c>
      <c r="G16" s="27">
        <f t="shared" ref="G16" si="28">SUM(H16:J16)</f>
        <v>1222</v>
      </c>
      <c r="H16" s="26">
        <f t="shared" ref="H16" si="29">D16</f>
        <v>1222</v>
      </c>
      <c r="I16" s="26">
        <v>0</v>
      </c>
      <c r="J16" s="26">
        <v>0</v>
      </c>
      <c r="K16" s="13" t="s">
        <v>0</v>
      </c>
      <c r="L16" s="24">
        <v>0.9</v>
      </c>
      <c r="M16" s="26">
        <f t="shared" si="1"/>
        <v>305.5</v>
      </c>
      <c r="N16" s="26">
        <f t="shared" si="2"/>
        <v>305.5</v>
      </c>
      <c r="O16" s="26">
        <v>0</v>
      </c>
      <c r="P16" s="26">
        <f t="shared" ref="P16" si="30">J16/4</f>
        <v>0</v>
      </c>
      <c r="Q16" s="27">
        <f t="shared" si="3"/>
        <v>1290.1182899999999</v>
      </c>
      <c r="R16" s="27">
        <f t="shared" si="4"/>
        <v>1290.1182899999999</v>
      </c>
      <c r="S16" s="27">
        <f t="shared" si="11"/>
        <v>0</v>
      </c>
      <c r="T16" s="27">
        <f t="shared" si="5"/>
        <v>0</v>
      </c>
      <c r="U16" s="27">
        <f t="shared" ref="U16" si="31">SUM(V16:X16)</f>
        <v>1290.1182899999999</v>
      </c>
      <c r="V16" s="27">
        <f t="shared" ref="V16:V61" si="32">AG16</f>
        <v>1290.1182899999999</v>
      </c>
      <c r="W16" s="27">
        <f t="shared" si="13"/>
        <v>0</v>
      </c>
      <c r="X16" s="27">
        <f t="shared" si="7"/>
        <v>0</v>
      </c>
      <c r="Y16" s="24" t="s">
        <v>0</v>
      </c>
      <c r="Z16" s="24">
        <f>0.2+4.5</f>
        <v>4.7</v>
      </c>
      <c r="AA16" s="24" t="s">
        <v>91</v>
      </c>
      <c r="AB16" s="24">
        <v>4.7</v>
      </c>
      <c r="AC16" s="24"/>
      <c r="AD16" s="32" t="s">
        <v>103</v>
      </c>
      <c r="AE16" s="13" t="s">
        <v>56</v>
      </c>
      <c r="AF16" s="33">
        <f t="shared" si="22"/>
        <v>1290.1182899999999</v>
      </c>
      <c r="AG16" s="27">
        <v>1290.1182899999999</v>
      </c>
      <c r="AH16" s="27"/>
      <c r="AI16" s="27"/>
      <c r="AJ16" s="31"/>
    </row>
    <row r="17" spans="1:36" s="1" customFormat="1" ht="90" x14ac:dyDescent="0.25">
      <c r="A17" s="13">
        <v>10</v>
      </c>
      <c r="B17" s="25" t="s">
        <v>33</v>
      </c>
      <c r="C17" s="26">
        <f t="shared" si="15"/>
        <v>551</v>
      </c>
      <c r="D17" s="26">
        <v>551</v>
      </c>
      <c r="E17" s="26">
        <v>0</v>
      </c>
      <c r="F17" s="26">
        <v>0</v>
      </c>
      <c r="G17" s="27">
        <f t="shared" si="16"/>
        <v>551</v>
      </c>
      <c r="H17" s="26">
        <f t="shared" si="17"/>
        <v>551</v>
      </c>
      <c r="I17" s="26">
        <f t="shared" si="17"/>
        <v>0</v>
      </c>
      <c r="J17" s="26">
        <f t="shared" si="17"/>
        <v>0</v>
      </c>
      <c r="K17" s="13" t="s">
        <v>1</v>
      </c>
      <c r="L17" s="24">
        <v>1.06</v>
      </c>
      <c r="M17" s="26">
        <f t="shared" si="1"/>
        <v>137.75</v>
      </c>
      <c r="N17" s="26">
        <f t="shared" si="2"/>
        <v>137.75</v>
      </c>
      <c r="O17" s="26">
        <f>I17/4*3</f>
        <v>0</v>
      </c>
      <c r="P17" s="26">
        <f t="shared" si="18"/>
        <v>0</v>
      </c>
      <c r="Q17" s="27">
        <f t="shared" si="3"/>
        <v>544.05421000000001</v>
      </c>
      <c r="R17" s="27">
        <f t="shared" si="4"/>
        <v>544.05421000000001</v>
      </c>
      <c r="S17" s="27">
        <f t="shared" si="11"/>
        <v>0</v>
      </c>
      <c r="T17" s="27">
        <f t="shared" si="5"/>
        <v>0</v>
      </c>
      <c r="U17" s="27">
        <f t="shared" si="19"/>
        <v>544.05421000000001</v>
      </c>
      <c r="V17" s="27">
        <f t="shared" si="32"/>
        <v>544.05421000000001</v>
      </c>
      <c r="W17" s="27">
        <f t="shared" si="13"/>
        <v>0</v>
      </c>
      <c r="X17" s="27">
        <f t="shared" si="7"/>
        <v>0</v>
      </c>
      <c r="Y17" s="24" t="s">
        <v>0</v>
      </c>
      <c r="Z17" s="24">
        <f>0.8+0.05+0.09+0.04+0.22</f>
        <v>1.2000000000000002</v>
      </c>
      <c r="AA17" s="24" t="s">
        <v>57</v>
      </c>
      <c r="AB17" s="24">
        <f>0.8+0.05+0.09+0.04+0.22</f>
        <v>1.2000000000000002</v>
      </c>
      <c r="AC17" s="24"/>
      <c r="AD17" s="32" t="s">
        <v>104</v>
      </c>
      <c r="AE17" s="13" t="s">
        <v>49</v>
      </c>
      <c r="AF17" s="27">
        <f>SUM(AG17:AI17)</f>
        <v>544.05421000000001</v>
      </c>
      <c r="AG17" s="27">
        <v>544.05421000000001</v>
      </c>
      <c r="AH17" s="27"/>
      <c r="AI17" s="27"/>
      <c r="AJ17" s="31"/>
    </row>
    <row r="18" spans="1:36" s="1" customFormat="1" ht="90" x14ac:dyDescent="0.25">
      <c r="A18" s="3">
        <v>11</v>
      </c>
      <c r="B18" s="25" t="s">
        <v>47</v>
      </c>
      <c r="C18" s="36">
        <f t="shared" si="15"/>
        <v>2235</v>
      </c>
      <c r="D18" s="36">
        <v>2225</v>
      </c>
      <c r="E18" s="26">
        <v>10</v>
      </c>
      <c r="F18" s="26">
        <v>0</v>
      </c>
      <c r="G18" s="34">
        <f t="shared" ref="G18" si="33">SUM(H18:J18)</f>
        <v>2235</v>
      </c>
      <c r="H18" s="36">
        <f t="shared" si="17"/>
        <v>2225</v>
      </c>
      <c r="I18" s="26">
        <v>10</v>
      </c>
      <c r="J18" s="26">
        <v>0</v>
      </c>
      <c r="K18" s="13" t="s">
        <v>1</v>
      </c>
      <c r="L18" s="3">
        <v>1</v>
      </c>
      <c r="M18" s="26">
        <f t="shared" si="1"/>
        <v>558.75</v>
      </c>
      <c r="N18" s="26">
        <f t="shared" si="2"/>
        <v>556.25</v>
      </c>
      <c r="O18" s="26">
        <f>I18/4</f>
        <v>2.5</v>
      </c>
      <c r="P18" s="26">
        <f t="shared" ref="P18" si="34">J18/4</f>
        <v>0</v>
      </c>
      <c r="Q18" s="27">
        <f t="shared" si="3"/>
        <v>1660.66995</v>
      </c>
      <c r="R18" s="27">
        <f t="shared" si="4"/>
        <v>1650.66995</v>
      </c>
      <c r="S18" s="27">
        <f t="shared" si="11"/>
        <v>10</v>
      </c>
      <c r="T18" s="27">
        <f t="shared" si="5"/>
        <v>0</v>
      </c>
      <c r="U18" s="27">
        <f t="shared" ref="U18" si="35">SUM(V18:X18)</f>
        <v>1660.66995</v>
      </c>
      <c r="V18" s="27">
        <f>AG18-10</f>
        <v>1650.66995</v>
      </c>
      <c r="W18" s="27">
        <v>10</v>
      </c>
      <c r="X18" s="27">
        <f t="shared" si="7"/>
        <v>0</v>
      </c>
      <c r="Y18" s="24" t="s">
        <v>1</v>
      </c>
      <c r="Z18" s="24">
        <v>1</v>
      </c>
      <c r="AA18" s="24"/>
      <c r="AB18" s="24">
        <v>1</v>
      </c>
      <c r="AC18" s="24"/>
      <c r="AD18" s="32" t="s">
        <v>105</v>
      </c>
      <c r="AE18" s="13" t="s">
        <v>56</v>
      </c>
      <c r="AF18" s="27">
        <f>SUM(AG18:AI18)</f>
        <v>1670.66995</v>
      </c>
      <c r="AG18" s="27">
        <f>1670.66995-10</f>
        <v>1660.66995</v>
      </c>
      <c r="AH18" s="27">
        <v>10</v>
      </c>
      <c r="AI18" s="27"/>
      <c r="AJ18" s="31"/>
    </row>
    <row r="19" spans="1:36" s="1" customFormat="1" ht="72" x14ac:dyDescent="0.25">
      <c r="A19" s="3">
        <v>12</v>
      </c>
      <c r="B19" s="25" t="s">
        <v>88</v>
      </c>
      <c r="C19" s="26">
        <f>F19</f>
        <v>56.9</v>
      </c>
      <c r="D19" s="26">
        <v>0</v>
      </c>
      <c r="E19" s="26">
        <v>0</v>
      </c>
      <c r="F19" s="26">
        <f>J19</f>
        <v>56.9</v>
      </c>
      <c r="G19" s="27">
        <f t="shared" ref="G19:G29" si="36">J19</f>
        <v>56.9</v>
      </c>
      <c r="H19" s="26">
        <f t="shared" si="17"/>
        <v>0</v>
      </c>
      <c r="I19" s="26">
        <f t="shared" si="17"/>
        <v>0</v>
      </c>
      <c r="J19" s="26">
        <v>56.9</v>
      </c>
      <c r="K19" s="13" t="s">
        <v>0</v>
      </c>
      <c r="L19" s="24">
        <v>0.15</v>
      </c>
      <c r="M19" s="26">
        <v>0</v>
      </c>
      <c r="N19" s="26">
        <v>0</v>
      </c>
      <c r="O19" s="26">
        <v>0</v>
      </c>
      <c r="P19" s="26">
        <v>0</v>
      </c>
      <c r="Q19" s="27">
        <f t="shared" si="3"/>
        <v>0</v>
      </c>
      <c r="R19" s="27">
        <f t="shared" si="4"/>
        <v>0</v>
      </c>
      <c r="S19" s="27">
        <f t="shared" si="11"/>
        <v>0</v>
      </c>
      <c r="T19" s="27">
        <f t="shared" si="5"/>
        <v>0</v>
      </c>
      <c r="U19" s="30">
        <f t="shared" ref="U19:U61" si="37">SUM(V19:X19)</f>
        <v>0</v>
      </c>
      <c r="V19" s="27">
        <f t="shared" si="32"/>
        <v>0</v>
      </c>
      <c r="W19" s="27">
        <f t="shared" si="13"/>
        <v>0</v>
      </c>
      <c r="X19" s="27">
        <f t="shared" si="7"/>
        <v>0</v>
      </c>
      <c r="Y19" s="30"/>
      <c r="Z19" s="30"/>
      <c r="AA19" s="24"/>
      <c r="AB19" s="13"/>
      <c r="AC19" s="30">
        <v>5</v>
      </c>
      <c r="AD19" s="32"/>
      <c r="AE19" s="13"/>
      <c r="AF19" s="27"/>
      <c r="AG19" s="27"/>
      <c r="AH19" s="27"/>
      <c r="AI19" s="27"/>
      <c r="AJ19" s="31"/>
    </row>
    <row r="20" spans="1:36" s="1" customFormat="1" ht="124.5" customHeight="1" x14ac:dyDescent="0.25">
      <c r="A20" s="3">
        <v>13</v>
      </c>
      <c r="B20" s="25" t="s">
        <v>60</v>
      </c>
      <c r="C20" s="26">
        <v>296</v>
      </c>
      <c r="D20" s="26">
        <f>H20</f>
        <v>0</v>
      </c>
      <c r="E20" s="26">
        <v>0</v>
      </c>
      <c r="F20" s="26">
        <v>296</v>
      </c>
      <c r="G20" s="27">
        <f t="shared" si="36"/>
        <v>296</v>
      </c>
      <c r="H20" s="26">
        <v>0</v>
      </c>
      <c r="I20" s="26">
        <f t="shared" si="17"/>
        <v>0</v>
      </c>
      <c r="J20" s="26">
        <f>F20</f>
        <v>296</v>
      </c>
      <c r="K20" s="13" t="s">
        <v>0</v>
      </c>
      <c r="L20" s="24">
        <v>0.1</v>
      </c>
      <c r="M20" s="26">
        <v>0</v>
      </c>
      <c r="N20" s="26">
        <v>0</v>
      </c>
      <c r="O20" s="26">
        <v>0</v>
      </c>
      <c r="P20" s="26">
        <v>0</v>
      </c>
      <c r="Q20" s="27">
        <f t="shared" si="3"/>
        <v>0</v>
      </c>
      <c r="R20" s="27">
        <f t="shared" si="4"/>
        <v>0</v>
      </c>
      <c r="S20" s="27">
        <f t="shared" si="11"/>
        <v>0</v>
      </c>
      <c r="T20" s="27">
        <f t="shared" si="5"/>
        <v>0</v>
      </c>
      <c r="U20" s="30">
        <f t="shared" si="37"/>
        <v>0</v>
      </c>
      <c r="V20" s="27">
        <f t="shared" si="32"/>
        <v>0</v>
      </c>
      <c r="W20" s="27">
        <f t="shared" si="13"/>
        <v>0</v>
      </c>
      <c r="X20" s="27">
        <f t="shared" si="7"/>
        <v>0</v>
      </c>
      <c r="Y20" s="30"/>
      <c r="Z20" s="30"/>
      <c r="AA20" s="13"/>
      <c r="AB20" s="13"/>
      <c r="AC20" s="30">
        <v>5</v>
      </c>
      <c r="AD20" s="32"/>
      <c r="AE20" s="13"/>
      <c r="AF20" s="27"/>
      <c r="AG20" s="27"/>
      <c r="AH20" s="27"/>
      <c r="AI20" s="27"/>
      <c r="AJ20" s="31"/>
    </row>
    <row r="21" spans="1:36" s="1" customFormat="1" ht="90" x14ac:dyDescent="0.25">
      <c r="A21" s="13">
        <v>14</v>
      </c>
      <c r="B21" s="25" t="s">
        <v>61</v>
      </c>
      <c r="C21" s="26">
        <f>F21</f>
        <v>439.3</v>
      </c>
      <c r="D21" s="26">
        <v>0</v>
      </c>
      <c r="E21" s="26">
        <v>0</v>
      </c>
      <c r="F21" s="26">
        <v>439.3</v>
      </c>
      <c r="G21" s="27">
        <f t="shared" si="36"/>
        <v>439.3</v>
      </c>
      <c r="H21" s="26">
        <f t="shared" si="17"/>
        <v>0</v>
      </c>
      <c r="I21" s="26">
        <f t="shared" si="17"/>
        <v>0</v>
      </c>
      <c r="J21" s="26">
        <v>439.3</v>
      </c>
      <c r="K21" s="13" t="s">
        <v>0</v>
      </c>
      <c r="L21" s="24">
        <v>0.16500000000000001</v>
      </c>
      <c r="M21" s="26">
        <v>0</v>
      </c>
      <c r="N21" s="26">
        <v>0</v>
      </c>
      <c r="O21" s="26">
        <v>0</v>
      </c>
      <c r="P21" s="26">
        <v>0</v>
      </c>
      <c r="Q21" s="27">
        <f t="shared" si="3"/>
        <v>0</v>
      </c>
      <c r="R21" s="27">
        <f t="shared" si="4"/>
        <v>0</v>
      </c>
      <c r="S21" s="27">
        <f t="shared" si="11"/>
        <v>0</v>
      </c>
      <c r="T21" s="27">
        <f t="shared" si="5"/>
        <v>0</v>
      </c>
      <c r="U21" s="30">
        <f t="shared" si="37"/>
        <v>0</v>
      </c>
      <c r="V21" s="27">
        <f t="shared" si="32"/>
        <v>0</v>
      </c>
      <c r="W21" s="27">
        <f t="shared" si="13"/>
        <v>0</v>
      </c>
      <c r="X21" s="27">
        <f t="shared" si="7"/>
        <v>0</v>
      </c>
      <c r="Y21" s="30"/>
      <c r="Z21" s="30"/>
      <c r="AA21" s="13"/>
      <c r="AB21" s="13"/>
      <c r="AC21" s="30">
        <v>15</v>
      </c>
      <c r="AD21" s="32"/>
      <c r="AE21" s="13"/>
      <c r="AF21" s="27"/>
      <c r="AG21" s="27"/>
      <c r="AH21" s="27"/>
      <c r="AI21" s="27"/>
      <c r="AJ21" s="31"/>
    </row>
    <row r="22" spans="1:36" s="1" customFormat="1" ht="54" x14ac:dyDescent="0.25">
      <c r="A22" s="3">
        <v>15</v>
      </c>
      <c r="B22" s="25" t="s">
        <v>62</v>
      </c>
      <c r="C22" s="26">
        <v>431</v>
      </c>
      <c r="D22" s="26">
        <v>0</v>
      </c>
      <c r="E22" s="26">
        <v>0</v>
      </c>
      <c r="F22" s="26">
        <v>431</v>
      </c>
      <c r="G22" s="27">
        <f t="shared" si="36"/>
        <v>431</v>
      </c>
      <c r="H22" s="26">
        <f t="shared" si="17"/>
        <v>0</v>
      </c>
      <c r="I22" s="26">
        <f t="shared" si="17"/>
        <v>0</v>
      </c>
      <c r="J22" s="26">
        <f t="shared" si="17"/>
        <v>431</v>
      </c>
      <c r="K22" s="28" t="s">
        <v>0</v>
      </c>
      <c r="L22" s="29">
        <v>0.16</v>
      </c>
      <c r="M22" s="26">
        <v>0</v>
      </c>
      <c r="N22" s="26">
        <v>0</v>
      </c>
      <c r="O22" s="26">
        <v>0</v>
      </c>
      <c r="P22" s="26">
        <v>0</v>
      </c>
      <c r="Q22" s="27">
        <f t="shared" si="3"/>
        <v>0</v>
      </c>
      <c r="R22" s="27">
        <f t="shared" si="4"/>
        <v>0</v>
      </c>
      <c r="S22" s="27">
        <f t="shared" si="11"/>
        <v>0</v>
      </c>
      <c r="T22" s="27">
        <f t="shared" si="5"/>
        <v>0</v>
      </c>
      <c r="U22" s="30">
        <f t="shared" si="37"/>
        <v>0</v>
      </c>
      <c r="V22" s="27">
        <f t="shared" si="32"/>
        <v>0</v>
      </c>
      <c r="W22" s="27">
        <f t="shared" si="13"/>
        <v>0</v>
      </c>
      <c r="X22" s="27">
        <f t="shared" si="7"/>
        <v>0</v>
      </c>
      <c r="Y22" s="30"/>
      <c r="Z22" s="30"/>
      <c r="AA22" s="13"/>
      <c r="AB22" s="13"/>
      <c r="AC22" s="30">
        <v>10</v>
      </c>
      <c r="AD22" s="32"/>
      <c r="AE22" s="13"/>
      <c r="AF22" s="27"/>
      <c r="AG22" s="27"/>
      <c r="AH22" s="27"/>
      <c r="AI22" s="27"/>
      <c r="AJ22" s="31"/>
    </row>
    <row r="23" spans="1:36" s="1" customFormat="1" ht="72" x14ac:dyDescent="0.25">
      <c r="A23" s="3">
        <v>16</v>
      </c>
      <c r="B23" s="25" t="s">
        <v>89</v>
      </c>
      <c r="C23" s="26">
        <f t="shared" ref="C23:C30" si="38">SUM(D23:F23)</f>
        <v>122</v>
      </c>
      <c r="D23" s="26">
        <v>0</v>
      </c>
      <c r="E23" s="26">
        <v>0</v>
      </c>
      <c r="F23" s="26">
        <v>122</v>
      </c>
      <c r="G23" s="27">
        <f t="shared" si="36"/>
        <v>122</v>
      </c>
      <c r="H23" s="26">
        <f t="shared" si="17"/>
        <v>0</v>
      </c>
      <c r="I23" s="26">
        <f t="shared" si="17"/>
        <v>0</v>
      </c>
      <c r="J23" s="26">
        <f t="shared" si="17"/>
        <v>122</v>
      </c>
      <c r="K23" s="28" t="s">
        <v>0</v>
      </c>
      <c r="L23" s="29">
        <v>0.28000000000000003</v>
      </c>
      <c r="M23" s="26">
        <v>0</v>
      </c>
      <c r="N23" s="26">
        <v>0</v>
      </c>
      <c r="O23" s="26">
        <v>0</v>
      </c>
      <c r="P23" s="26">
        <v>0</v>
      </c>
      <c r="Q23" s="27">
        <f t="shared" si="3"/>
        <v>0</v>
      </c>
      <c r="R23" s="27">
        <f t="shared" si="4"/>
        <v>0</v>
      </c>
      <c r="S23" s="27">
        <f t="shared" si="11"/>
        <v>0</v>
      </c>
      <c r="T23" s="27">
        <f t="shared" si="5"/>
        <v>0</v>
      </c>
      <c r="U23" s="30">
        <f t="shared" si="37"/>
        <v>0</v>
      </c>
      <c r="V23" s="27">
        <f t="shared" si="32"/>
        <v>0</v>
      </c>
      <c r="W23" s="27">
        <f t="shared" si="13"/>
        <v>0</v>
      </c>
      <c r="X23" s="27">
        <f t="shared" si="7"/>
        <v>0</v>
      </c>
      <c r="Y23" s="30"/>
      <c r="Z23" s="30"/>
      <c r="AA23" s="13"/>
      <c r="AB23" s="13"/>
      <c r="AC23" s="30">
        <v>15</v>
      </c>
      <c r="AD23" s="32"/>
      <c r="AE23" s="13"/>
      <c r="AF23" s="27"/>
      <c r="AG23" s="27"/>
      <c r="AH23" s="27"/>
      <c r="AI23" s="27"/>
      <c r="AJ23" s="31"/>
    </row>
    <row r="24" spans="1:36" s="1" customFormat="1" ht="90" x14ac:dyDescent="0.25">
      <c r="A24" s="3">
        <v>17</v>
      </c>
      <c r="B24" s="25" t="s">
        <v>63</v>
      </c>
      <c r="C24" s="26">
        <f t="shared" si="38"/>
        <v>93.7</v>
      </c>
      <c r="D24" s="26">
        <f t="shared" ref="D24:E61" si="39">H24</f>
        <v>0</v>
      </c>
      <c r="E24" s="26">
        <f t="shared" si="39"/>
        <v>0</v>
      </c>
      <c r="F24" s="26">
        <v>93.7</v>
      </c>
      <c r="G24" s="27">
        <f>SUM(H24:J24)</f>
        <v>93.7</v>
      </c>
      <c r="H24" s="26">
        <v>0</v>
      </c>
      <c r="I24" s="26">
        <v>0</v>
      </c>
      <c r="J24" s="26">
        <v>93.7</v>
      </c>
      <c r="K24" s="28" t="s">
        <v>0</v>
      </c>
      <c r="L24" s="29">
        <v>0.1</v>
      </c>
      <c r="M24" s="26">
        <v>0</v>
      </c>
      <c r="N24" s="26">
        <v>0</v>
      </c>
      <c r="O24" s="26">
        <v>0</v>
      </c>
      <c r="P24" s="26">
        <v>0</v>
      </c>
      <c r="Q24" s="27">
        <f t="shared" si="3"/>
        <v>0</v>
      </c>
      <c r="R24" s="27">
        <f t="shared" si="4"/>
        <v>0</v>
      </c>
      <c r="S24" s="27">
        <f t="shared" si="11"/>
        <v>0</v>
      </c>
      <c r="T24" s="27">
        <f t="shared" si="5"/>
        <v>0</v>
      </c>
      <c r="U24" s="30">
        <f t="shared" si="37"/>
        <v>0</v>
      </c>
      <c r="V24" s="27">
        <f t="shared" si="32"/>
        <v>0</v>
      </c>
      <c r="W24" s="27">
        <f t="shared" si="13"/>
        <v>0</v>
      </c>
      <c r="X24" s="27">
        <f t="shared" si="7"/>
        <v>0</v>
      </c>
      <c r="Y24" s="30"/>
      <c r="Z24" s="30"/>
      <c r="AA24" s="13"/>
      <c r="AB24" s="13"/>
      <c r="AC24" s="30">
        <v>15</v>
      </c>
      <c r="AD24" s="32"/>
      <c r="AE24" s="13"/>
      <c r="AF24" s="27"/>
      <c r="AG24" s="27"/>
      <c r="AH24" s="27"/>
      <c r="AI24" s="27"/>
      <c r="AJ24" s="31"/>
    </row>
    <row r="25" spans="1:36" s="1" customFormat="1" ht="90" x14ac:dyDescent="0.25">
      <c r="A25" s="13">
        <v>18</v>
      </c>
      <c r="B25" s="37" t="s">
        <v>107</v>
      </c>
      <c r="C25" s="27">
        <f>SUM(D25:F25)</f>
        <v>873.1</v>
      </c>
      <c r="D25" s="27">
        <f>H25</f>
        <v>0</v>
      </c>
      <c r="E25" s="27">
        <f>I25</f>
        <v>0</v>
      </c>
      <c r="F25" s="27">
        <v>873.1</v>
      </c>
      <c r="G25" s="27">
        <f>J25</f>
        <v>873.1</v>
      </c>
      <c r="H25" s="27">
        <v>0</v>
      </c>
      <c r="I25" s="27">
        <v>0</v>
      </c>
      <c r="J25" s="27">
        <f>F25</f>
        <v>873.1</v>
      </c>
      <c r="K25" s="27" t="s">
        <v>0</v>
      </c>
      <c r="L25" s="27">
        <v>0.56399999999999995</v>
      </c>
      <c r="M25" s="27">
        <v>0</v>
      </c>
      <c r="N25" s="27">
        <v>0</v>
      </c>
      <c r="O25" s="27">
        <v>0</v>
      </c>
      <c r="P25" s="27">
        <v>0</v>
      </c>
      <c r="Q25" s="27">
        <f t="shared" si="3"/>
        <v>1273.7086400000001</v>
      </c>
      <c r="R25" s="27">
        <f t="shared" si="4"/>
        <v>0</v>
      </c>
      <c r="S25" s="27">
        <f t="shared" si="11"/>
        <v>0</v>
      </c>
      <c r="T25" s="27">
        <f t="shared" si="5"/>
        <v>1273.7086400000001</v>
      </c>
      <c r="U25" s="27">
        <f>SUM(V25:X25)</f>
        <v>1273.7086400000001</v>
      </c>
      <c r="V25" s="27">
        <f>AG25</f>
        <v>0</v>
      </c>
      <c r="W25" s="27">
        <f t="shared" si="13"/>
        <v>0</v>
      </c>
      <c r="X25" s="27">
        <f>AF25</f>
        <v>1273.7086400000001</v>
      </c>
      <c r="Y25" s="27" t="s">
        <v>0</v>
      </c>
      <c r="Z25" s="27">
        <f>0.564+0.036</f>
        <v>0.6</v>
      </c>
      <c r="AA25" s="27" t="s">
        <v>48</v>
      </c>
      <c r="AB25" s="27">
        <f>0.564+0.036</f>
        <v>0.6</v>
      </c>
      <c r="AC25" s="27">
        <v>63</v>
      </c>
      <c r="AD25" s="27" t="s">
        <v>106</v>
      </c>
      <c r="AE25" s="27" t="s">
        <v>56</v>
      </c>
      <c r="AF25" s="27">
        <v>1273.7086400000001</v>
      </c>
      <c r="AG25" s="27">
        <v>0</v>
      </c>
      <c r="AH25" s="27">
        <v>0</v>
      </c>
      <c r="AI25" s="27">
        <v>1273.7086400000001</v>
      </c>
      <c r="AJ25" s="31"/>
    </row>
    <row r="26" spans="1:36" s="1" customFormat="1" ht="72" x14ac:dyDescent="0.25">
      <c r="A26" s="3">
        <v>19</v>
      </c>
      <c r="B26" s="25" t="s">
        <v>87</v>
      </c>
      <c r="C26" s="26">
        <f>SUM(D26:F26)</f>
        <v>438.4</v>
      </c>
      <c r="D26" s="26">
        <f>H26</f>
        <v>0</v>
      </c>
      <c r="E26" s="26">
        <f>I26</f>
        <v>0</v>
      </c>
      <c r="F26" s="26">
        <v>438.4</v>
      </c>
      <c r="G26" s="27">
        <f>J26</f>
        <v>438.4</v>
      </c>
      <c r="H26" s="26">
        <v>0</v>
      </c>
      <c r="I26" s="26">
        <v>0</v>
      </c>
      <c r="J26" s="26">
        <f>F26</f>
        <v>438.4</v>
      </c>
      <c r="K26" s="28" t="s">
        <v>0</v>
      </c>
      <c r="L26" s="29">
        <v>0.3</v>
      </c>
      <c r="M26" s="26">
        <v>0</v>
      </c>
      <c r="N26" s="26">
        <v>0</v>
      </c>
      <c r="O26" s="26">
        <v>0</v>
      </c>
      <c r="P26" s="26">
        <v>0</v>
      </c>
      <c r="Q26" s="27">
        <f t="shared" si="3"/>
        <v>0</v>
      </c>
      <c r="R26" s="27">
        <f t="shared" si="4"/>
        <v>0</v>
      </c>
      <c r="S26" s="27">
        <f t="shared" si="11"/>
        <v>0</v>
      </c>
      <c r="T26" s="27">
        <f t="shared" si="5"/>
        <v>0</v>
      </c>
      <c r="U26" s="30">
        <f>SUM(V26:X26)</f>
        <v>0</v>
      </c>
      <c r="V26" s="27">
        <f t="shared" si="32"/>
        <v>0</v>
      </c>
      <c r="W26" s="27">
        <f t="shared" si="13"/>
        <v>0</v>
      </c>
      <c r="X26" s="27">
        <f t="shared" si="7"/>
        <v>0</v>
      </c>
      <c r="Y26" s="30"/>
      <c r="Z26" s="30"/>
      <c r="AA26" s="13"/>
      <c r="AB26" s="13"/>
      <c r="AC26" s="30">
        <v>81</v>
      </c>
      <c r="AD26" s="32"/>
      <c r="AE26" s="13"/>
      <c r="AF26" s="27"/>
      <c r="AG26" s="27"/>
      <c r="AH26" s="27"/>
      <c r="AI26" s="27"/>
      <c r="AJ26" s="31"/>
    </row>
    <row r="27" spans="1:36" s="1" customFormat="1" ht="108" x14ac:dyDescent="0.25">
      <c r="A27" s="3">
        <v>20</v>
      </c>
      <c r="B27" s="25" t="s">
        <v>64</v>
      </c>
      <c r="C27" s="26">
        <f t="shared" si="38"/>
        <v>206.4</v>
      </c>
      <c r="D27" s="26">
        <f t="shared" si="39"/>
        <v>0</v>
      </c>
      <c r="E27" s="26">
        <f t="shared" si="39"/>
        <v>0</v>
      </c>
      <c r="F27" s="26">
        <v>206.4</v>
      </c>
      <c r="G27" s="27">
        <f t="shared" si="36"/>
        <v>206.4</v>
      </c>
      <c r="H27" s="26">
        <v>0</v>
      </c>
      <c r="I27" s="26">
        <v>0</v>
      </c>
      <c r="J27" s="26">
        <f t="shared" si="17"/>
        <v>206.4</v>
      </c>
      <c r="K27" s="28" t="s">
        <v>0</v>
      </c>
      <c r="L27" s="29">
        <v>0.56999999999999995</v>
      </c>
      <c r="M27" s="26">
        <v>0</v>
      </c>
      <c r="N27" s="26">
        <v>0</v>
      </c>
      <c r="O27" s="26">
        <v>0</v>
      </c>
      <c r="P27" s="26">
        <v>0</v>
      </c>
      <c r="Q27" s="27">
        <f t="shared" si="3"/>
        <v>0</v>
      </c>
      <c r="R27" s="27">
        <f t="shared" si="4"/>
        <v>0</v>
      </c>
      <c r="S27" s="27">
        <f t="shared" si="11"/>
        <v>0</v>
      </c>
      <c r="T27" s="27">
        <f t="shared" si="5"/>
        <v>0</v>
      </c>
      <c r="U27" s="30">
        <f t="shared" si="37"/>
        <v>0</v>
      </c>
      <c r="V27" s="27">
        <f t="shared" si="32"/>
        <v>0</v>
      </c>
      <c r="W27" s="27">
        <f t="shared" si="13"/>
        <v>0</v>
      </c>
      <c r="X27" s="27">
        <f t="shared" si="7"/>
        <v>0</v>
      </c>
      <c r="Y27" s="30"/>
      <c r="Z27" s="30"/>
      <c r="AA27" s="13"/>
      <c r="AB27" s="13"/>
      <c r="AC27" s="30"/>
      <c r="AD27" s="32"/>
      <c r="AE27" s="13"/>
      <c r="AF27" s="27"/>
      <c r="AG27" s="27"/>
      <c r="AH27" s="27"/>
      <c r="AI27" s="27"/>
      <c r="AJ27" s="31"/>
    </row>
    <row r="28" spans="1:36" s="1" customFormat="1" ht="108" x14ac:dyDescent="0.25">
      <c r="A28" s="3">
        <v>21</v>
      </c>
      <c r="B28" s="25" t="s">
        <v>65</v>
      </c>
      <c r="C28" s="26">
        <f t="shared" si="38"/>
        <v>128.80000000000001</v>
      </c>
      <c r="D28" s="26">
        <f t="shared" si="39"/>
        <v>0</v>
      </c>
      <c r="E28" s="26">
        <f t="shared" si="39"/>
        <v>0</v>
      </c>
      <c r="F28" s="26">
        <v>128.80000000000001</v>
      </c>
      <c r="G28" s="27">
        <f t="shared" si="36"/>
        <v>128.80000000000001</v>
      </c>
      <c r="H28" s="26">
        <v>0</v>
      </c>
      <c r="I28" s="26">
        <v>0</v>
      </c>
      <c r="J28" s="26">
        <f t="shared" ref="H28:J61" si="40">F28</f>
        <v>128.80000000000001</v>
      </c>
      <c r="K28" s="28" t="s">
        <v>0</v>
      </c>
      <c r="L28" s="29">
        <v>0.505</v>
      </c>
      <c r="M28" s="26">
        <v>0</v>
      </c>
      <c r="N28" s="26">
        <v>0</v>
      </c>
      <c r="O28" s="26">
        <v>0</v>
      </c>
      <c r="P28" s="26">
        <v>0</v>
      </c>
      <c r="Q28" s="27">
        <f t="shared" si="3"/>
        <v>0</v>
      </c>
      <c r="R28" s="27">
        <f t="shared" si="4"/>
        <v>0</v>
      </c>
      <c r="S28" s="27">
        <f t="shared" si="11"/>
        <v>0</v>
      </c>
      <c r="T28" s="27">
        <f t="shared" si="5"/>
        <v>0</v>
      </c>
      <c r="U28" s="30">
        <f t="shared" si="37"/>
        <v>0</v>
      </c>
      <c r="V28" s="27">
        <f t="shared" si="32"/>
        <v>0</v>
      </c>
      <c r="W28" s="27">
        <f t="shared" si="13"/>
        <v>0</v>
      </c>
      <c r="X28" s="27">
        <f t="shared" si="7"/>
        <v>0</v>
      </c>
      <c r="Y28" s="30"/>
      <c r="Z28" s="30"/>
      <c r="AA28" s="13"/>
      <c r="AB28" s="13"/>
      <c r="AC28" s="30">
        <v>15</v>
      </c>
      <c r="AD28" s="32"/>
      <c r="AE28" s="13"/>
      <c r="AF28" s="27"/>
      <c r="AG28" s="27"/>
      <c r="AH28" s="27"/>
      <c r="AI28" s="27"/>
      <c r="AJ28" s="31"/>
    </row>
    <row r="29" spans="1:36" s="1" customFormat="1" ht="108" x14ac:dyDescent="0.25">
      <c r="A29" s="13">
        <v>22</v>
      </c>
      <c r="B29" s="25" t="s">
        <v>66</v>
      </c>
      <c r="C29" s="26">
        <f t="shared" si="38"/>
        <v>109.3</v>
      </c>
      <c r="D29" s="26">
        <f t="shared" si="39"/>
        <v>0</v>
      </c>
      <c r="E29" s="26">
        <f t="shared" si="39"/>
        <v>0</v>
      </c>
      <c r="F29" s="26">
        <v>109.3</v>
      </c>
      <c r="G29" s="27">
        <f t="shared" si="36"/>
        <v>109.3</v>
      </c>
      <c r="H29" s="26">
        <v>0</v>
      </c>
      <c r="I29" s="26">
        <v>0</v>
      </c>
      <c r="J29" s="26">
        <f t="shared" si="40"/>
        <v>109.3</v>
      </c>
      <c r="K29" s="28" t="s">
        <v>0</v>
      </c>
      <c r="L29" s="29">
        <v>0.1</v>
      </c>
      <c r="M29" s="26">
        <v>0</v>
      </c>
      <c r="N29" s="26">
        <v>0</v>
      </c>
      <c r="O29" s="26">
        <v>0</v>
      </c>
      <c r="P29" s="26">
        <v>0</v>
      </c>
      <c r="Q29" s="27">
        <f t="shared" si="3"/>
        <v>0</v>
      </c>
      <c r="R29" s="27">
        <f t="shared" si="4"/>
        <v>0</v>
      </c>
      <c r="S29" s="27">
        <f t="shared" si="11"/>
        <v>0</v>
      </c>
      <c r="T29" s="27">
        <f t="shared" si="5"/>
        <v>0</v>
      </c>
      <c r="U29" s="30">
        <f t="shared" si="37"/>
        <v>0</v>
      </c>
      <c r="V29" s="27">
        <f t="shared" si="32"/>
        <v>0</v>
      </c>
      <c r="W29" s="27">
        <f t="shared" si="13"/>
        <v>0</v>
      </c>
      <c r="X29" s="27">
        <f t="shared" si="7"/>
        <v>0</v>
      </c>
      <c r="Y29" s="30"/>
      <c r="Z29" s="30"/>
      <c r="AA29" s="13"/>
      <c r="AB29" s="13"/>
      <c r="AC29" s="30">
        <v>15</v>
      </c>
      <c r="AD29" s="32"/>
      <c r="AE29" s="13"/>
      <c r="AF29" s="27"/>
      <c r="AG29" s="27"/>
      <c r="AH29" s="27"/>
      <c r="AI29" s="27"/>
      <c r="AJ29" s="31"/>
    </row>
    <row r="30" spans="1:36" s="1" customFormat="1" ht="147" customHeight="1" x14ac:dyDescent="0.25">
      <c r="A30" s="3">
        <v>23</v>
      </c>
      <c r="B30" s="25" t="s">
        <v>67</v>
      </c>
      <c r="C30" s="26">
        <f t="shared" si="38"/>
        <v>129.19999999999999</v>
      </c>
      <c r="D30" s="26">
        <v>0</v>
      </c>
      <c r="E30" s="26">
        <f t="shared" si="39"/>
        <v>0</v>
      </c>
      <c r="F30" s="26">
        <v>129.19999999999999</v>
      </c>
      <c r="G30" s="27">
        <f>SUM(H30:J30)</f>
        <v>129.19999999999999</v>
      </c>
      <c r="H30" s="26">
        <f t="shared" si="40"/>
        <v>0</v>
      </c>
      <c r="I30" s="26">
        <v>0</v>
      </c>
      <c r="J30" s="26">
        <f t="shared" si="40"/>
        <v>129.19999999999999</v>
      </c>
      <c r="K30" s="28" t="s">
        <v>0</v>
      </c>
      <c r="L30" s="29">
        <v>0.15</v>
      </c>
      <c r="M30" s="26">
        <v>0</v>
      </c>
      <c r="N30" s="26">
        <v>0</v>
      </c>
      <c r="O30" s="26">
        <v>0</v>
      </c>
      <c r="P30" s="26">
        <v>0</v>
      </c>
      <c r="Q30" s="27">
        <f t="shared" si="3"/>
        <v>0</v>
      </c>
      <c r="R30" s="27">
        <f t="shared" si="4"/>
        <v>0</v>
      </c>
      <c r="S30" s="27">
        <f t="shared" si="11"/>
        <v>0</v>
      </c>
      <c r="T30" s="27">
        <f t="shared" si="5"/>
        <v>0</v>
      </c>
      <c r="U30" s="30">
        <f t="shared" si="37"/>
        <v>0</v>
      </c>
      <c r="V30" s="27">
        <f t="shared" si="32"/>
        <v>0</v>
      </c>
      <c r="W30" s="27">
        <f t="shared" si="13"/>
        <v>0</v>
      </c>
      <c r="X30" s="27">
        <f t="shared" si="7"/>
        <v>0</v>
      </c>
      <c r="Y30" s="30"/>
      <c r="Z30" s="30"/>
      <c r="AA30" s="13"/>
      <c r="AB30" s="13"/>
      <c r="AC30" s="30">
        <v>15</v>
      </c>
      <c r="AD30" s="32"/>
      <c r="AE30" s="13"/>
      <c r="AF30" s="27"/>
      <c r="AG30" s="27"/>
      <c r="AH30" s="27"/>
      <c r="AI30" s="27"/>
      <c r="AJ30" s="21"/>
    </row>
    <row r="31" spans="1:36" s="1" customFormat="1" ht="126.75" customHeight="1" x14ac:dyDescent="0.25">
      <c r="A31" s="30">
        <v>24</v>
      </c>
      <c r="B31" s="37" t="s">
        <v>34</v>
      </c>
      <c r="C31" s="27">
        <f>SUM(D31:F31)</f>
        <v>268.2</v>
      </c>
      <c r="D31" s="27">
        <v>0</v>
      </c>
      <c r="E31" s="27">
        <v>0</v>
      </c>
      <c r="F31" s="27">
        <v>268.2</v>
      </c>
      <c r="G31" s="27">
        <f>SUM(H31:J31)</f>
        <v>268.2</v>
      </c>
      <c r="H31" s="27">
        <f>D31</f>
        <v>0</v>
      </c>
      <c r="I31" s="27">
        <f>E31</f>
        <v>0</v>
      </c>
      <c r="J31" s="27">
        <f>F31</f>
        <v>268.2</v>
      </c>
      <c r="K31" s="27" t="s">
        <v>0</v>
      </c>
      <c r="L31" s="27">
        <v>0.4</v>
      </c>
      <c r="M31" s="27">
        <v>0</v>
      </c>
      <c r="N31" s="27">
        <v>0</v>
      </c>
      <c r="O31" s="27">
        <v>0</v>
      </c>
      <c r="P31" s="27">
        <v>0</v>
      </c>
      <c r="Q31" s="27">
        <f t="shared" si="3"/>
        <v>268.26224999999999</v>
      </c>
      <c r="R31" s="27">
        <f t="shared" si="4"/>
        <v>0</v>
      </c>
      <c r="S31" s="27">
        <f t="shared" si="11"/>
        <v>0</v>
      </c>
      <c r="T31" s="27">
        <f t="shared" si="5"/>
        <v>268.26224999999999</v>
      </c>
      <c r="U31" s="27">
        <f>SUM(V31:X31)</f>
        <v>268.26224999999999</v>
      </c>
      <c r="V31" s="27">
        <f t="shared" si="32"/>
        <v>0</v>
      </c>
      <c r="W31" s="27">
        <f t="shared" si="13"/>
        <v>0</v>
      </c>
      <c r="X31" s="27">
        <f>AF31</f>
        <v>268.26224999999999</v>
      </c>
      <c r="Y31" s="27" t="s">
        <v>0</v>
      </c>
      <c r="Z31" s="27">
        <f>L31</f>
        <v>0.4</v>
      </c>
      <c r="AA31" s="27"/>
      <c r="AB31" s="27">
        <f>Z31</f>
        <v>0.4</v>
      </c>
      <c r="AC31" s="27">
        <v>15</v>
      </c>
      <c r="AD31" s="27" t="s">
        <v>108</v>
      </c>
      <c r="AE31" s="27" t="s">
        <v>56</v>
      </c>
      <c r="AF31" s="27">
        <v>268.26224999999999</v>
      </c>
      <c r="AG31" s="27">
        <v>0</v>
      </c>
      <c r="AH31" s="27">
        <v>0</v>
      </c>
      <c r="AI31" s="20">
        <v>268.26224999999999</v>
      </c>
      <c r="AJ31" s="31"/>
    </row>
    <row r="32" spans="1:36" s="1" customFormat="1" ht="126" customHeight="1" x14ac:dyDescent="0.25">
      <c r="A32" s="3">
        <v>25</v>
      </c>
      <c r="B32" s="38" t="s">
        <v>90</v>
      </c>
      <c r="C32" s="26">
        <f>SUBTOTAL(9,D32:F32)</f>
        <v>465.3</v>
      </c>
      <c r="D32" s="26">
        <v>0</v>
      </c>
      <c r="E32" s="26">
        <v>0</v>
      </c>
      <c r="F32" s="27">
        <v>465.3</v>
      </c>
      <c r="G32" s="27">
        <f>J32</f>
        <v>465.3</v>
      </c>
      <c r="H32" s="26">
        <f>D32</f>
        <v>0</v>
      </c>
      <c r="I32" s="26">
        <v>0</v>
      </c>
      <c r="J32" s="26">
        <f>F32</f>
        <v>465.3</v>
      </c>
      <c r="K32" s="28" t="s">
        <v>7</v>
      </c>
      <c r="L32" s="29">
        <v>0.56999999999999995</v>
      </c>
      <c r="M32" s="26">
        <v>0</v>
      </c>
      <c r="N32" s="26">
        <v>0</v>
      </c>
      <c r="O32" s="26">
        <v>0</v>
      </c>
      <c r="P32" s="26">
        <v>0</v>
      </c>
      <c r="Q32" s="27">
        <f t="shared" si="3"/>
        <v>465.32862999999998</v>
      </c>
      <c r="R32" s="27">
        <f t="shared" si="4"/>
        <v>0</v>
      </c>
      <c r="S32" s="27">
        <f t="shared" si="11"/>
        <v>0</v>
      </c>
      <c r="T32" s="27">
        <f t="shared" si="5"/>
        <v>465.32862999999998</v>
      </c>
      <c r="U32" s="30">
        <f>SUM(V32:X32)</f>
        <v>465.32862999999998</v>
      </c>
      <c r="V32" s="27">
        <f t="shared" si="32"/>
        <v>0</v>
      </c>
      <c r="W32" s="27">
        <f t="shared" si="13"/>
        <v>0</v>
      </c>
      <c r="X32" s="27">
        <f t="shared" si="7"/>
        <v>465.32862999999998</v>
      </c>
      <c r="Y32" s="24" t="str">
        <f>K32</f>
        <v>км.</v>
      </c>
      <c r="Z32" s="24">
        <f>L32</f>
        <v>0.56999999999999995</v>
      </c>
      <c r="AA32" s="24"/>
      <c r="AB32" s="24">
        <f t="shared" ref="AB32" si="41">Z32</f>
        <v>0.56999999999999995</v>
      </c>
      <c r="AC32" s="24">
        <v>75</v>
      </c>
      <c r="AD32" s="32" t="s">
        <v>109</v>
      </c>
      <c r="AE32" s="13" t="s">
        <v>56</v>
      </c>
      <c r="AF32" s="27">
        <v>465.32862999999998</v>
      </c>
      <c r="AG32" s="27">
        <v>0</v>
      </c>
      <c r="AH32" s="27">
        <v>0</v>
      </c>
      <c r="AI32" s="27">
        <v>465.32862999999998</v>
      </c>
      <c r="AJ32" s="22"/>
    </row>
    <row r="33" spans="1:36" s="1" customFormat="1" ht="108" x14ac:dyDescent="0.25">
      <c r="A33" s="13">
        <v>26</v>
      </c>
      <c r="B33" s="25" t="s">
        <v>35</v>
      </c>
      <c r="C33" s="26">
        <f>SUBTOTAL(9,D33:F33)</f>
        <v>392.9</v>
      </c>
      <c r="D33" s="26">
        <v>0</v>
      </c>
      <c r="E33" s="26">
        <v>0</v>
      </c>
      <c r="F33" s="27">
        <v>392.9</v>
      </c>
      <c r="G33" s="27">
        <f>J33</f>
        <v>392.9</v>
      </c>
      <c r="H33" s="26">
        <f t="shared" ref="H33" si="42">D33</f>
        <v>0</v>
      </c>
      <c r="I33" s="26">
        <v>0</v>
      </c>
      <c r="J33" s="26">
        <f t="shared" ref="J33" si="43">F33</f>
        <v>392.9</v>
      </c>
      <c r="K33" s="28" t="s">
        <v>7</v>
      </c>
      <c r="L33" s="29">
        <v>0.505</v>
      </c>
      <c r="M33" s="26">
        <v>0</v>
      </c>
      <c r="N33" s="26">
        <v>0</v>
      </c>
      <c r="O33" s="26">
        <v>0</v>
      </c>
      <c r="P33" s="26">
        <v>0</v>
      </c>
      <c r="Q33" s="27">
        <f t="shared" si="3"/>
        <v>392.89031</v>
      </c>
      <c r="R33" s="27">
        <f t="shared" si="4"/>
        <v>0</v>
      </c>
      <c r="S33" s="27">
        <f t="shared" si="11"/>
        <v>0</v>
      </c>
      <c r="T33" s="27">
        <f t="shared" si="5"/>
        <v>392.89031</v>
      </c>
      <c r="U33" s="30">
        <f t="shared" ref="U33" si="44">SUM(V33:X33)</f>
        <v>392.89031</v>
      </c>
      <c r="V33" s="27">
        <f t="shared" si="32"/>
        <v>0</v>
      </c>
      <c r="W33" s="27">
        <f t="shared" si="13"/>
        <v>0</v>
      </c>
      <c r="X33" s="27">
        <f t="shared" si="7"/>
        <v>392.89031</v>
      </c>
      <c r="Y33" s="24" t="str">
        <f>K33</f>
        <v>км.</v>
      </c>
      <c r="Z33" s="24">
        <f>L33</f>
        <v>0.505</v>
      </c>
      <c r="AA33" s="24"/>
      <c r="AB33" s="24">
        <f t="shared" ref="AB33" si="45">Z33</f>
        <v>0.505</v>
      </c>
      <c r="AC33" s="24">
        <v>27</v>
      </c>
      <c r="AD33" s="32" t="s">
        <v>110</v>
      </c>
      <c r="AE33" s="13" t="s">
        <v>56</v>
      </c>
      <c r="AF33" s="27">
        <v>392.89031</v>
      </c>
      <c r="AG33" s="27">
        <v>0</v>
      </c>
      <c r="AH33" s="27">
        <v>0</v>
      </c>
      <c r="AI33" s="27">
        <v>392.89031</v>
      </c>
      <c r="AJ33" s="31"/>
    </row>
    <row r="34" spans="1:36" s="1" customFormat="1" ht="165.75" customHeight="1" x14ac:dyDescent="0.25">
      <c r="A34" s="3">
        <v>27</v>
      </c>
      <c r="B34" s="25" t="s">
        <v>68</v>
      </c>
      <c r="C34" s="26">
        <f t="shared" ref="C34:C61" si="46">SUM(D34:F34)</f>
        <v>128.4</v>
      </c>
      <c r="D34" s="26">
        <f t="shared" si="39"/>
        <v>0</v>
      </c>
      <c r="E34" s="26">
        <v>0</v>
      </c>
      <c r="F34" s="26">
        <v>128.4</v>
      </c>
      <c r="G34" s="27">
        <f t="shared" ref="G34:G61" si="47">SUM(H34:J34)</f>
        <v>128.4</v>
      </c>
      <c r="H34" s="26">
        <v>0</v>
      </c>
      <c r="I34" s="26">
        <v>0</v>
      </c>
      <c r="J34" s="26">
        <f t="shared" si="40"/>
        <v>128.4</v>
      </c>
      <c r="K34" s="28" t="s">
        <v>7</v>
      </c>
      <c r="L34" s="29">
        <v>0.28000000000000003</v>
      </c>
      <c r="M34" s="26">
        <v>0</v>
      </c>
      <c r="N34" s="26">
        <v>0</v>
      </c>
      <c r="O34" s="26">
        <v>0</v>
      </c>
      <c r="P34" s="26">
        <v>0</v>
      </c>
      <c r="Q34" s="27">
        <f t="shared" si="3"/>
        <v>0</v>
      </c>
      <c r="R34" s="27">
        <f t="shared" si="4"/>
        <v>0</v>
      </c>
      <c r="S34" s="27">
        <f t="shared" si="11"/>
        <v>0</v>
      </c>
      <c r="T34" s="27">
        <f t="shared" si="5"/>
        <v>0</v>
      </c>
      <c r="U34" s="30">
        <f t="shared" si="37"/>
        <v>0</v>
      </c>
      <c r="V34" s="27">
        <f t="shared" si="32"/>
        <v>0</v>
      </c>
      <c r="W34" s="27">
        <f t="shared" si="13"/>
        <v>0</v>
      </c>
      <c r="X34" s="27">
        <f t="shared" si="7"/>
        <v>0</v>
      </c>
      <c r="Y34" s="30"/>
      <c r="Z34" s="30"/>
      <c r="AA34" s="13"/>
      <c r="AB34" s="13"/>
      <c r="AC34" s="30">
        <v>10</v>
      </c>
      <c r="AD34" s="32"/>
      <c r="AE34" s="13"/>
      <c r="AF34" s="27"/>
      <c r="AG34" s="27"/>
      <c r="AH34" s="27"/>
      <c r="AI34" s="27"/>
      <c r="AJ34" s="31"/>
    </row>
    <row r="35" spans="1:36" s="1" customFormat="1" ht="162.75" customHeight="1" x14ac:dyDescent="0.25">
      <c r="A35" s="3">
        <v>28</v>
      </c>
      <c r="B35" s="25" t="s">
        <v>69</v>
      </c>
      <c r="C35" s="26">
        <f t="shared" si="46"/>
        <v>73.400000000000006</v>
      </c>
      <c r="D35" s="26">
        <f t="shared" si="39"/>
        <v>0</v>
      </c>
      <c r="E35" s="26">
        <f t="shared" si="39"/>
        <v>0</v>
      </c>
      <c r="F35" s="26">
        <v>73.400000000000006</v>
      </c>
      <c r="G35" s="27">
        <f t="shared" si="47"/>
        <v>73.400000000000006</v>
      </c>
      <c r="H35" s="26">
        <v>0</v>
      </c>
      <c r="I35" s="26">
        <v>0</v>
      </c>
      <c r="J35" s="26">
        <f t="shared" si="40"/>
        <v>73.400000000000006</v>
      </c>
      <c r="K35" s="28" t="s">
        <v>7</v>
      </c>
      <c r="L35" s="29">
        <v>0.08</v>
      </c>
      <c r="M35" s="26">
        <v>0</v>
      </c>
      <c r="N35" s="26">
        <v>0</v>
      </c>
      <c r="O35" s="26">
        <v>0</v>
      </c>
      <c r="P35" s="26">
        <v>0</v>
      </c>
      <c r="Q35" s="27">
        <f t="shared" si="3"/>
        <v>0</v>
      </c>
      <c r="R35" s="27">
        <f t="shared" si="4"/>
        <v>0</v>
      </c>
      <c r="S35" s="27">
        <f t="shared" si="11"/>
        <v>0</v>
      </c>
      <c r="T35" s="27">
        <f t="shared" si="5"/>
        <v>0</v>
      </c>
      <c r="U35" s="30">
        <f t="shared" si="37"/>
        <v>0</v>
      </c>
      <c r="V35" s="27">
        <f t="shared" si="32"/>
        <v>0</v>
      </c>
      <c r="W35" s="27">
        <f t="shared" si="13"/>
        <v>0</v>
      </c>
      <c r="X35" s="27">
        <f t="shared" si="7"/>
        <v>0</v>
      </c>
      <c r="Y35" s="30"/>
      <c r="Z35" s="30"/>
      <c r="AA35" s="13"/>
      <c r="AB35" s="13"/>
      <c r="AC35" s="30">
        <v>10</v>
      </c>
      <c r="AD35" s="32"/>
      <c r="AE35" s="13"/>
      <c r="AF35" s="27"/>
      <c r="AG35" s="27"/>
      <c r="AH35" s="27"/>
      <c r="AI35" s="27"/>
      <c r="AJ35" s="31"/>
    </row>
    <row r="36" spans="1:36" s="1" customFormat="1" ht="90" x14ac:dyDescent="0.25">
      <c r="A36" s="3">
        <v>29</v>
      </c>
      <c r="B36" s="25" t="s">
        <v>70</v>
      </c>
      <c r="C36" s="26">
        <f t="shared" si="46"/>
        <v>107.7</v>
      </c>
      <c r="D36" s="26">
        <f t="shared" si="39"/>
        <v>0</v>
      </c>
      <c r="E36" s="26">
        <f t="shared" si="39"/>
        <v>0</v>
      </c>
      <c r="F36" s="26">
        <v>107.7</v>
      </c>
      <c r="G36" s="27">
        <f t="shared" si="47"/>
        <v>107.7</v>
      </c>
      <c r="H36" s="26">
        <v>0</v>
      </c>
      <c r="I36" s="26">
        <v>0</v>
      </c>
      <c r="J36" s="26">
        <f t="shared" si="40"/>
        <v>107.7</v>
      </c>
      <c r="K36" s="28" t="s">
        <v>7</v>
      </c>
      <c r="L36" s="29">
        <v>0.2</v>
      </c>
      <c r="M36" s="26">
        <v>0</v>
      </c>
      <c r="N36" s="26">
        <v>0</v>
      </c>
      <c r="O36" s="26">
        <v>0</v>
      </c>
      <c r="P36" s="26">
        <v>0</v>
      </c>
      <c r="Q36" s="27">
        <f t="shared" si="3"/>
        <v>0</v>
      </c>
      <c r="R36" s="27">
        <f t="shared" si="4"/>
        <v>0</v>
      </c>
      <c r="S36" s="27">
        <f t="shared" si="11"/>
        <v>0</v>
      </c>
      <c r="T36" s="27">
        <f t="shared" si="5"/>
        <v>0</v>
      </c>
      <c r="U36" s="30">
        <f t="shared" si="37"/>
        <v>0</v>
      </c>
      <c r="V36" s="27">
        <f t="shared" si="32"/>
        <v>0</v>
      </c>
      <c r="W36" s="27">
        <f t="shared" si="13"/>
        <v>0</v>
      </c>
      <c r="X36" s="27">
        <f t="shared" si="7"/>
        <v>0</v>
      </c>
      <c r="Y36" s="30"/>
      <c r="Z36" s="30"/>
      <c r="AA36" s="13"/>
      <c r="AB36" s="13"/>
      <c r="AC36" s="30">
        <v>10</v>
      </c>
      <c r="AD36" s="32"/>
      <c r="AE36" s="13"/>
      <c r="AF36" s="27"/>
      <c r="AG36" s="27"/>
      <c r="AH36" s="27"/>
      <c r="AI36" s="27"/>
      <c r="AJ36" s="31"/>
    </row>
    <row r="37" spans="1:36" s="1" customFormat="1" ht="261" customHeight="1" x14ac:dyDescent="0.25">
      <c r="A37" s="13">
        <v>30</v>
      </c>
      <c r="B37" s="25" t="s">
        <v>36</v>
      </c>
      <c r="C37" s="25">
        <f>SUM(D37:F37)</f>
        <v>604.4</v>
      </c>
      <c r="D37" s="25">
        <f>H37</f>
        <v>0</v>
      </c>
      <c r="E37" s="25">
        <f>I37</f>
        <v>0</v>
      </c>
      <c r="F37" s="25">
        <v>604.4</v>
      </c>
      <c r="G37" s="25">
        <f>SUM(H37:J37)</f>
        <v>604.4</v>
      </c>
      <c r="H37" s="25">
        <v>0</v>
      </c>
      <c r="I37" s="25">
        <v>0</v>
      </c>
      <c r="J37" s="25">
        <f>F37</f>
        <v>604.4</v>
      </c>
      <c r="K37" s="25" t="s">
        <v>7</v>
      </c>
      <c r="L37" s="25">
        <v>0.22500000000000001</v>
      </c>
      <c r="M37" s="25">
        <v>0</v>
      </c>
      <c r="N37" s="25">
        <v>0</v>
      </c>
      <c r="O37" s="25">
        <v>0</v>
      </c>
      <c r="P37" s="25">
        <v>0</v>
      </c>
      <c r="Q37" s="27">
        <f t="shared" si="3"/>
        <v>604.47239999999999</v>
      </c>
      <c r="R37" s="27">
        <f t="shared" si="4"/>
        <v>0</v>
      </c>
      <c r="S37" s="27">
        <f t="shared" si="11"/>
        <v>0</v>
      </c>
      <c r="T37" s="27">
        <f>X37</f>
        <v>604.47239999999999</v>
      </c>
      <c r="U37" s="25">
        <f>SUM(V37:X37)</f>
        <v>604.47239999999999</v>
      </c>
      <c r="V37" s="27">
        <f t="shared" si="32"/>
        <v>0</v>
      </c>
      <c r="W37" s="27">
        <f t="shared" si="13"/>
        <v>0</v>
      </c>
      <c r="X37" s="27">
        <f>AI37</f>
        <v>604.47239999999999</v>
      </c>
      <c r="Y37" s="25" t="str">
        <f>K37</f>
        <v>км.</v>
      </c>
      <c r="Z37" s="25">
        <f>L37</f>
        <v>0.22500000000000001</v>
      </c>
      <c r="AA37" s="25" t="s">
        <v>92</v>
      </c>
      <c r="AB37" s="25">
        <f>Z37</f>
        <v>0.22500000000000001</v>
      </c>
      <c r="AC37" s="25">
        <v>129</v>
      </c>
      <c r="AD37" s="25" t="s">
        <v>111</v>
      </c>
      <c r="AE37" s="25" t="s">
        <v>56</v>
      </c>
      <c r="AF37" s="25">
        <v>604.47239999999999</v>
      </c>
      <c r="AG37" s="25">
        <v>0</v>
      </c>
      <c r="AH37" s="25">
        <v>0</v>
      </c>
      <c r="AI37" s="25">
        <v>604.47239999999999</v>
      </c>
      <c r="AJ37" s="25"/>
    </row>
    <row r="38" spans="1:36" s="1" customFormat="1" ht="90" x14ac:dyDescent="0.25">
      <c r="A38" s="3">
        <v>31</v>
      </c>
      <c r="B38" s="25" t="s">
        <v>71</v>
      </c>
      <c r="C38" s="26">
        <f t="shared" si="46"/>
        <v>91.5</v>
      </c>
      <c r="D38" s="26">
        <f t="shared" si="39"/>
        <v>0</v>
      </c>
      <c r="E38" s="26">
        <f t="shared" si="39"/>
        <v>0</v>
      </c>
      <c r="F38" s="26">
        <v>91.5</v>
      </c>
      <c r="G38" s="27">
        <f t="shared" si="47"/>
        <v>91.5</v>
      </c>
      <c r="H38" s="26">
        <v>0</v>
      </c>
      <c r="I38" s="26">
        <v>0</v>
      </c>
      <c r="J38" s="26">
        <f t="shared" si="40"/>
        <v>91.5</v>
      </c>
      <c r="K38" s="28" t="s">
        <v>7</v>
      </c>
      <c r="L38" s="29">
        <v>0.16</v>
      </c>
      <c r="M38" s="26">
        <v>0</v>
      </c>
      <c r="N38" s="26">
        <v>0</v>
      </c>
      <c r="O38" s="26">
        <v>0</v>
      </c>
      <c r="P38" s="26">
        <v>0</v>
      </c>
      <c r="Q38" s="27">
        <f t="shared" si="3"/>
        <v>0</v>
      </c>
      <c r="R38" s="27">
        <f t="shared" si="4"/>
        <v>0</v>
      </c>
      <c r="S38" s="27">
        <f t="shared" si="11"/>
        <v>0</v>
      </c>
      <c r="T38" s="27">
        <f t="shared" si="5"/>
        <v>0</v>
      </c>
      <c r="U38" s="30">
        <f t="shared" si="37"/>
        <v>0</v>
      </c>
      <c r="V38" s="27">
        <f t="shared" si="32"/>
        <v>0</v>
      </c>
      <c r="W38" s="27">
        <f t="shared" si="13"/>
        <v>0</v>
      </c>
      <c r="X38" s="27">
        <f t="shared" si="7"/>
        <v>0</v>
      </c>
      <c r="Y38" s="30"/>
      <c r="Z38" s="30"/>
      <c r="AA38" s="13"/>
      <c r="AB38" s="13"/>
      <c r="AC38" s="30">
        <v>5</v>
      </c>
      <c r="AD38" s="32"/>
      <c r="AE38" s="13"/>
      <c r="AF38" s="27"/>
      <c r="AG38" s="27"/>
      <c r="AH38" s="27"/>
      <c r="AI38" s="27"/>
      <c r="AJ38" s="31"/>
    </row>
    <row r="39" spans="1:36" s="1" customFormat="1" ht="90" x14ac:dyDescent="0.25">
      <c r="A39" s="3">
        <v>32</v>
      </c>
      <c r="B39" s="25" t="s">
        <v>37</v>
      </c>
      <c r="C39" s="26">
        <f>SUM(D39:F39)</f>
        <v>54.8</v>
      </c>
      <c r="D39" s="26">
        <f>H39</f>
        <v>0</v>
      </c>
      <c r="E39" s="26">
        <f>I39</f>
        <v>0</v>
      </c>
      <c r="F39" s="26">
        <v>54.8</v>
      </c>
      <c r="G39" s="27">
        <f>SUM(H39:J39)</f>
        <v>54.8</v>
      </c>
      <c r="H39" s="26">
        <v>0</v>
      </c>
      <c r="I39" s="26">
        <v>0</v>
      </c>
      <c r="J39" s="26">
        <f>F39</f>
        <v>54.8</v>
      </c>
      <c r="K39" s="28" t="s">
        <v>7</v>
      </c>
      <c r="L39" s="29">
        <v>0.1</v>
      </c>
      <c r="M39" s="26">
        <v>0</v>
      </c>
      <c r="N39" s="26">
        <v>0</v>
      </c>
      <c r="O39" s="26">
        <v>0</v>
      </c>
      <c r="P39" s="26">
        <v>0</v>
      </c>
      <c r="Q39" s="27">
        <f t="shared" si="3"/>
        <v>54.826650000000001</v>
      </c>
      <c r="R39" s="27">
        <f t="shared" si="4"/>
        <v>0</v>
      </c>
      <c r="S39" s="27">
        <f t="shared" si="11"/>
        <v>0</v>
      </c>
      <c r="T39" s="27">
        <f t="shared" si="5"/>
        <v>54.826650000000001</v>
      </c>
      <c r="U39" s="30">
        <f>SUM(V39:X39)</f>
        <v>54.826650000000001</v>
      </c>
      <c r="V39" s="27">
        <f t="shared" si="32"/>
        <v>0</v>
      </c>
      <c r="W39" s="27">
        <f t="shared" si="13"/>
        <v>0</v>
      </c>
      <c r="X39" s="27">
        <f t="shared" si="7"/>
        <v>54.826650000000001</v>
      </c>
      <c r="Y39" s="24" t="str">
        <f>K39</f>
        <v>км.</v>
      </c>
      <c r="Z39" s="24">
        <f>L39</f>
        <v>0.1</v>
      </c>
      <c r="AA39" s="24" t="s">
        <v>50</v>
      </c>
      <c r="AB39" s="24">
        <f>Z39</f>
        <v>0.1</v>
      </c>
      <c r="AC39" s="24">
        <v>5</v>
      </c>
      <c r="AD39" s="25" t="s">
        <v>112</v>
      </c>
      <c r="AE39" s="27" t="s">
        <v>56</v>
      </c>
      <c r="AF39" s="27">
        <v>54.826650000000001</v>
      </c>
      <c r="AG39" s="27">
        <v>0</v>
      </c>
      <c r="AH39" s="27">
        <v>0</v>
      </c>
      <c r="AI39" s="27">
        <v>54.826650000000001</v>
      </c>
      <c r="AJ39" s="31"/>
    </row>
    <row r="40" spans="1:36" s="1" customFormat="1" ht="90" x14ac:dyDescent="0.25">
      <c r="A40" s="3">
        <v>33</v>
      </c>
      <c r="B40" s="25" t="s">
        <v>72</v>
      </c>
      <c r="C40" s="26">
        <f t="shared" si="46"/>
        <v>64.3</v>
      </c>
      <c r="D40" s="26">
        <f t="shared" si="39"/>
        <v>0</v>
      </c>
      <c r="E40" s="26">
        <f t="shared" si="39"/>
        <v>0</v>
      </c>
      <c r="F40" s="26">
        <v>64.3</v>
      </c>
      <c r="G40" s="27">
        <f t="shared" si="47"/>
        <v>64.3</v>
      </c>
      <c r="H40" s="26">
        <v>0</v>
      </c>
      <c r="I40" s="26">
        <v>0</v>
      </c>
      <c r="J40" s="26">
        <f t="shared" si="40"/>
        <v>64.3</v>
      </c>
      <c r="K40" s="28" t="s">
        <v>7</v>
      </c>
      <c r="L40" s="29">
        <v>0.03</v>
      </c>
      <c r="M40" s="26">
        <v>0</v>
      </c>
      <c r="N40" s="26">
        <v>0</v>
      </c>
      <c r="O40" s="26">
        <v>0</v>
      </c>
      <c r="P40" s="26">
        <v>0</v>
      </c>
      <c r="Q40" s="27">
        <f t="shared" si="3"/>
        <v>0</v>
      </c>
      <c r="R40" s="27">
        <f t="shared" si="4"/>
        <v>0</v>
      </c>
      <c r="S40" s="27">
        <f t="shared" si="11"/>
        <v>0</v>
      </c>
      <c r="T40" s="27">
        <f t="shared" si="5"/>
        <v>0</v>
      </c>
      <c r="U40" s="30">
        <f t="shared" si="37"/>
        <v>0</v>
      </c>
      <c r="V40" s="27">
        <f t="shared" si="32"/>
        <v>0</v>
      </c>
      <c r="W40" s="27">
        <f t="shared" si="13"/>
        <v>0</v>
      </c>
      <c r="X40" s="27">
        <f t="shared" si="7"/>
        <v>0</v>
      </c>
      <c r="Y40" s="30"/>
      <c r="Z40" s="30"/>
      <c r="AA40" s="13"/>
      <c r="AB40" s="13"/>
      <c r="AC40" s="30">
        <v>10</v>
      </c>
      <c r="AD40" s="32"/>
      <c r="AE40" s="13"/>
      <c r="AF40" s="27"/>
      <c r="AG40" s="27"/>
      <c r="AH40" s="27"/>
      <c r="AI40" s="27"/>
      <c r="AJ40" s="31"/>
    </row>
    <row r="41" spans="1:36" s="1" customFormat="1" ht="90" x14ac:dyDescent="0.25">
      <c r="A41" s="13">
        <v>34</v>
      </c>
      <c r="B41" s="25" t="s">
        <v>73</v>
      </c>
      <c r="C41" s="26">
        <f t="shared" si="46"/>
        <v>111.6</v>
      </c>
      <c r="D41" s="26">
        <f t="shared" si="39"/>
        <v>0</v>
      </c>
      <c r="E41" s="26">
        <f t="shared" si="39"/>
        <v>0</v>
      </c>
      <c r="F41" s="26">
        <v>111.6</v>
      </c>
      <c r="G41" s="27">
        <f t="shared" si="47"/>
        <v>111.6</v>
      </c>
      <c r="H41" s="26">
        <v>0</v>
      </c>
      <c r="I41" s="26">
        <v>0</v>
      </c>
      <c r="J41" s="26">
        <f t="shared" si="40"/>
        <v>111.6</v>
      </c>
      <c r="K41" s="28" t="s">
        <v>7</v>
      </c>
      <c r="L41" s="29">
        <v>0.2</v>
      </c>
      <c r="M41" s="26">
        <v>0</v>
      </c>
      <c r="N41" s="26">
        <v>0</v>
      </c>
      <c r="O41" s="26">
        <v>0</v>
      </c>
      <c r="P41" s="26">
        <v>0</v>
      </c>
      <c r="Q41" s="27">
        <f t="shared" si="3"/>
        <v>0</v>
      </c>
      <c r="R41" s="27">
        <f t="shared" si="4"/>
        <v>0</v>
      </c>
      <c r="S41" s="27">
        <f t="shared" si="11"/>
        <v>0</v>
      </c>
      <c r="T41" s="27">
        <f t="shared" si="5"/>
        <v>0</v>
      </c>
      <c r="U41" s="30">
        <f t="shared" si="37"/>
        <v>0</v>
      </c>
      <c r="V41" s="27">
        <f t="shared" si="32"/>
        <v>0</v>
      </c>
      <c r="W41" s="27">
        <f t="shared" si="13"/>
        <v>0</v>
      </c>
      <c r="X41" s="27">
        <f t="shared" si="7"/>
        <v>0</v>
      </c>
      <c r="Y41" s="30"/>
      <c r="Z41" s="30"/>
      <c r="AA41" s="13"/>
      <c r="AB41" s="13"/>
      <c r="AC41" s="30">
        <v>8</v>
      </c>
      <c r="AD41" s="32"/>
      <c r="AE41" s="13"/>
      <c r="AF41" s="27"/>
      <c r="AG41" s="27"/>
      <c r="AH41" s="27"/>
      <c r="AI41" s="27"/>
      <c r="AJ41" s="31"/>
    </row>
    <row r="42" spans="1:36" s="1" customFormat="1" ht="90" x14ac:dyDescent="0.25">
      <c r="A42" s="3">
        <v>35</v>
      </c>
      <c r="B42" s="25" t="s">
        <v>74</v>
      </c>
      <c r="C42" s="26">
        <f t="shared" si="46"/>
        <v>39.799999999999997</v>
      </c>
      <c r="D42" s="26">
        <f t="shared" si="39"/>
        <v>0</v>
      </c>
      <c r="E42" s="26">
        <f t="shared" si="39"/>
        <v>0</v>
      </c>
      <c r="F42" s="26">
        <v>39.799999999999997</v>
      </c>
      <c r="G42" s="27">
        <f t="shared" si="47"/>
        <v>39.799999999999997</v>
      </c>
      <c r="H42" s="26">
        <v>0</v>
      </c>
      <c r="I42" s="26">
        <v>0</v>
      </c>
      <c r="J42" s="26">
        <f t="shared" si="40"/>
        <v>39.799999999999997</v>
      </c>
      <c r="K42" s="28" t="s">
        <v>7</v>
      </c>
      <c r="L42" s="29">
        <v>0.04</v>
      </c>
      <c r="M42" s="26">
        <v>0</v>
      </c>
      <c r="N42" s="26">
        <v>0</v>
      </c>
      <c r="O42" s="26">
        <v>0</v>
      </c>
      <c r="P42" s="26">
        <v>0</v>
      </c>
      <c r="Q42" s="27">
        <f t="shared" si="3"/>
        <v>0</v>
      </c>
      <c r="R42" s="27">
        <f t="shared" si="4"/>
        <v>0</v>
      </c>
      <c r="S42" s="27">
        <f t="shared" si="11"/>
        <v>0</v>
      </c>
      <c r="T42" s="27">
        <f t="shared" si="5"/>
        <v>0</v>
      </c>
      <c r="U42" s="30">
        <f t="shared" si="37"/>
        <v>0</v>
      </c>
      <c r="V42" s="27">
        <f t="shared" si="32"/>
        <v>0</v>
      </c>
      <c r="W42" s="27">
        <f t="shared" si="13"/>
        <v>0</v>
      </c>
      <c r="X42" s="27">
        <f t="shared" si="7"/>
        <v>0</v>
      </c>
      <c r="Y42" s="30"/>
      <c r="Z42" s="30"/>
      <c r="AA42" s="13"/>
      <c r="AB42" s="13"/>
      <c r="AC42" s="30">
        <v>10</v>
      </c>
      <c r="AD42" s="32"/>
      <c r="AE42" s="13"/>
      <c r="AF42" s="27"/>
      <c r="AG42" s="27"/>
      <c r="AH42" s="27"/>
      <c r="AI42" s="27"/>
      <c r="AJ42" s="31"/>
    </row>
    <row r="43" spans="1:36" s="1" customFormat="1" ht="125.25" customHeight="1" x14ac:dyDescent="0.25">
      <c r="A43" s="3">
        <v>36</v>
      </c>
      <c r="B43" s="25" t="s">
        <v>38</v>
      </c>
      <c r="C43" s="26">
        <f>SUM(D43:F43)</f>
        <v>39.200000000000003</v>
      </c>
      <c r="D43" s="26">
        <f>H43</f>
        <v>0</v>
      </c>
      <c r="E43" s="26">
        <f>I43</f>
        <v>0</v>
      </c>
      <c r="F43" s="26">
        <v>39.200000000000003</v>
      </c>
      <c r="G43" s="27">
        <f>SUM(H43:J43)</f>
        <v>39.200000000000003</v>
      </c>
      <c r="H43" s="26">
        <v>0</v>
      </c>
      <c r="I43" s="26">
        <v>0</v>
      </c>
      <c r="J43" s="26">
        <f>F43</f>
        <v>39.200000000000003</v>
      </c>
      <c r="K43" s="28" t="s">
        <v>7</v>
      </c>
      <c r="L43" s="29">
        <v>0.05</v>
      </c>
      <c r="M43" s="26">
        <v>0</v>
      </c>
      <c r="N43" s="26">
        <v>0</v>
      </c>
      <c r="O43" s="26">
        <v>0</v>
      </c>
      <c r="P43" s="26">
        <v>0</v>
      </c>
      <c r="Q43" s="27">
        <f t="shared" si="3"/>
        <v>40.032940000000004</v>
      </c>
      <c r="R43" s="27">
        <f t="shared" si="4"/>
        <v>0</v>
      </c>
      <c r="S43" s="27">
        <f t="shared" si="11"/>
        <v>0</v>
      </c>
      <c r="T43" s="27">
        <f t="shared" si="5"/>
        <v>40.032940000000004</v>
      </c>
      <c r="U43" s="30">
        <f>SUM(V43:X43)</f>
        <v>40.032940000000004</v>
      </c>
      <c r="V43" s="27">
        <f t="shared" si="32"/>
        <v>0</v>
      </c>
      <c r="W43" s="27">
        <f t="shared" si="13"/>
        <v>0</v>
      </c>
      <c r="X43" s="27">
        <f t="shared" si="7"/>
        <v>40.032940000000004</v>
      </c>
      <c r="Y43" s="24" t="str">
        <f>K43</f>
        <v>км.</v>
      </c>
      <c r="Z43" s="24">
        <f>L43</f>
        <v>0.05</v>
      </c>
      <c r="AA43" s="24" t="s">
        <v>58</v>
      </c>
      <c r="AB43" s="24">
        <f>Z43</f>
        <v>0.05</v>
      </c>
      <c r="AC43" s="29">
        <v>5</v>
      </c>
      <c r="AD43" s="25" t="s">
        <v>113</v>
      </c>
      <c r="AE43" s="13" t="s">
        <v>56</v>
      </c>
      <c r="AF43" s="27">
        <v>40.032940000000004</v>
      </c>
      <c r="AG43" s="27">
        <v>0</v>
      </c>
      <c r="AH43" s="27">
        <v>0</v>
      </c>
      <c r="AI43" s="27">
        <v>40.032940000000004</v>
      </c>
      <c r="AJ43" s="31"/>
    </row>
    <row r="44" spans="1:36" s="1" customFormat="1" ht="172.5" customHeight="1" x14ac:dyDescent="0.25">
      <c r="A44" s="3">
        <v>37</v>
      </c>
      <c r="B44" s="39" t="s">
        <v>39</v>
      </c>
      <c r="C44" s="24">
        <f>SUM(D44:F44)</f>
        <v>41.6</v>
      </c>
      <c r="D44" s="24">
        <f>H44</f>
        <v>0</v>
      </c>
      <c r="E44" s="24">
        <f>I44</f>
        <v>0</v>
      </c>
      <c r="F44" s="24">
        <v>41.6</v>
      </c>
      <c r="G44" s="24">
        <f>SUM(H44:J44)</f>
        <v>41.6</v>
      </c>
      <c r="H44" s="24">
        <v>0</v>
      </c>
      <c r="I44" s="24">
        <v>0</v>
      </c>
      <c r="J44" s="24">
        <f>F44</f>
        <v>41.6</v>
      </c>
      <c r="K44" s="24" t="s">
        <v>7</v>
      </c>
      <c r="L44" s="24">
        <v>0.05</v>
      </c>
      <c r="M44" s="24">
        <v>0</v>
      </c>
      <c r="N44" s="24">
        <v>0</v>
      </c>
      <c r="O44" s="24">
        <v>0</v>
      </c>
      <c r="P44" s="24">
        <v>0</v>
      </c>
      <c r="Q44" s="27">
        <f t="shared" si="3"/>
        <v>41.599679999999999</v>
      </c>
      <c r="R44" s="27">
        <f t="shared" si="4"/>
        <v>0</v>
      </c>
      <c r="S44" s="27">
        <f t="shared" si="11"/>
        <v>0</v>
      </c>
      <c r="T44" s="27">
        <f t="shared" si="5"/>
        <v>41.599679999999999</v>
      </c>
      <c r="U44" s="24">
        <f>SUM(V44:X44)</f>
        <v>41.599679999999999</v>
      </c>
      <c r="V44" s="27">
        <f t="shared" si="32"/>
        <v>0</v>
      </c>
      <c r="W44" s="27">
        <f t="shared" si="13"/>
        <v>0</v>
      </c>
      <c r="X44" s="27">
        <f t="shared" si="7"/>
        <v>41.599679999999999</v>
      </c>
      <c r="Y44" s="24" t="str">
        <f t="shared" ref="Y44" si="48">K44</f>
        <v>км.</v>
      </c>
      <c r="Z44" s="24">
        <f t="shared" ref="Z44" si="49">L44</f>
        <v>0.05</v>
      </c>
      <c r="AA44" s="24" t="s">
        <v>50</v>
      </c>
      <c r="AB44" s="24">
        <f t="shared" ref="AB44" si="50">Z44</f>
        <v>0.05</v>
      </c>
      <c r="AC44" s="29">
        <v>15</v>
      </c>
      <c r="AD44" s="25" t="s">
        <v>114</v>
      </c>
      <c r="AE44" s="13" t="s">
        <v>56</v>
      </c>
      <c r="AF44" s="27">
        <v>41.599679999999999</v>
      </c>
      <c r="AG44" s="27">
        <v>0</v>
      </c>
      <c r="AH44" s="27">
        <v>0</v>
      </c>
      <c r="AI44" s="27">
        <v>41.599679999999999</v>
      </c>
      <c r="AJ44" s="31"/>
    </row>
    <row r="45" spans="1:36" s="1" customFormat="1" ht="167.25" customHeight="1" x14ac:dyDescent="0.25">
      <c r="A45" s="13">
        <v>38</v>
      </c>
      <c r="B45" s="25" t="s">
        <v>75</v>
      </c>
      <c r="C45" s="26">
        <f t="shared" si="46"/>
        <v>39</v>
      </c>
      <c r="D45" s="26">
        <f t="shared" si="39"/>
        <v>0</v>
      </c>
      <c r="E45" s="26">
        <f t="shared" si="39"/>
        <v>0</v>
      </c>
      <c r="F45" s="26">
        <v>39</v>
      </c>
      <c r="G45" s="27">
        <f t="shared" si="47"/>
        <v>39</v>
      </c>
      <c r="H45" s="26">
        <v>0</v>
      </c>
      <c r="I45" s="26">
        <v>0</v>
      </c>
      <c r="J45" s="26">
        <f t="shared" si="40"/>
        <v>39</v>
      </c>
      <c r="K45" s="28" t="s">
        <v>7</v>
      </c>
      <c r="L45" s="29">
        <v>0.22</v>
      </c>
      <c r="M45" s="26">
        <v>0</v>
      </c>
      <c r="N45" s="26">
        <v>0</v>
      </c>
      <c r="O45" s="26">
        <v>0</v>
      </c>
      <c r="P45" s="26">
        <v>0</v>
      </c>
      <c r="Q45" s="27">
        <f t="shared" si="3"/>
        <v>0</v>
      </c>
      <c r="R45" s="27">
        <f t="shared" si="4"/>
        <v>0</v>
      </c>
      <c r="S45" s="27">
        <f t="shared" si="11"/>
        <v>0</v>
      </c>
      <c r="T45" s="27">
        <f t="shared" si="5"/>
        <v>0</v>
      </c>
      <c r="U45" s="30">
        <f t="shared" si="37"/>
        <v>0</v>
      </c>
      <c r="V45" s="27">
        <f t="shared" si="32"/>
        <v>0</v>
      </c>
      <c r="W45" s="27">
        <f t="shared" si="13"/>
        <v>0</v>
      </c>
      <c r="X45" s="27">
        <f t="shared" si="7"/>
        <v>0</v>
      </c>
      <c r="Y45" s="30"/>
      <c r="Z45" s="30"/>
      <c r="AA45" s="13"/>
      <c r="AB45" s="13"/>
      <c r="AC45" s="36">
        <v>15</v>
      </c>
      <c r="AD45" s="32"/>
      <c r="AE45" s="13"/>
      <c r="AF45" s="27"/>
      <c r="AG45" s="27"/>
      <c r="AH45" s="27"/>
      <c r="AI45" s="27"/>
      <c r="AJ45" s="31"/>
    </row>
    <row r="46" spans="1:36" s="1" customFormat="1" ht="165.75" customHeight="1" x14ac:dyDescent="0.25">
      <c r="A46" s="3">
        <v>39</v>
      </c>
      <c r="B46" s="25" t="s">
        <v>76</v>
      </c>
      <c r="C46" s="26">
        <f t="shared" si="46"/>
        <v>41.1</v>
      </c>
      <c r="D46" s="26"/>
      <c r="E46" s="26">
        <f t="shared" si="39"/>
        <v>0</v>
      </c>
      <c r="F46" s="26">
        <v>41.1</v>
      </c>
      <c r="G46" s="27">
        <f t="shared" si="47"/>
        <v>41.1</v>
      </c>
      <c r="H46" s="26">
        <f t="shared" si="40"/>
        <v>0</v>
      </c>
      <c r="I46" s="26">
        <v>0</v>
      </c>
      <c r="J46" s="26">
        <f t="shared" si="40"/>
        <v>41.1</v>
      </c>
      <c r="K46" s="28" t="s">
        <v>7</v>
      </c>
      <c r="L46" s="29">
        <v>0.05</v>
      </c>
      <c r="M46" s="26">
        <v>0</v>
      </c>
      <c r="N46" s="26">
        <v>0</v>
      </c>
      <c r="O46" s="26">
        <v>0</v>
      </c>
      <c r="P46" s="26">
        <v>0</v>
      </c>
      <c r="Q46" s="27">
        <f t="shared" si="3"/>
        <v>0</v>
      </c>
      <c r="R46" s="27">
        <f t="shared" si="4"/>
        <v>0</v>
      </c>
      <c r="S46" s="27">
        <f t="shared" si="11"/>
        <v>0</v>
      </c>
      <c r="T46" s="27">
        <f t="shared" si="5"/>
        <v>0</v>
      </c>
      <c r="U46" s="30">
        <f t="shared" si="37"/>
        <v>0</v>
      </c>
      <c r="V46" s="27">
        <f t="shared" si="32"/>
        <v>0</v>
      </c>
      <c r="W46" s="27">
        <f t="shared" si="13"/>
        <v>0</v>
      </c>
      <c r="X46" s="27">
        <f t="shared" si="7"/>
        <v>0</v>
      </c>
      <c r="Y46" s="30"/>
      <c r="Z46" s="30"/>
      <c r="AA46" s="13"/>
      <c r="AB46" s="13"/>
      <c r="AC46" s="36">
        <v>3</v>
      </c>
      <c r="AD46" s="32"/>
      <c r="AE46" s="13"/>
      <c r="AF46" s="27"/>
      <c r="AG46" s="27"/>
      <c r="AH46" s="27"/>
      <c r="AI46" s="27"/>
      <c r="AJ46" s="31"/>
    </row>
    <row r="47" spans="1:36" s="1" customFormat="1" ht="90" x14ac:dyDescent="0.25">
      <c r="A47" s="3">
        <v>40</v>
      </c>
      <c r="B47" s="25" t="s">
        <v>77</v>
      </c>
      <c r="C47" s="26">
        <f t="shared" si="46"/>
        <v>52.1</v>
      </c>
      <c r="D47" s="26">
        <f t="shared" si="39"/>
        <v>0</v>
      </c>
      <c r="E47" s="26">
        <f t="shared" si="39"/>
        <v>0</v>
      </c>
      <c r="F47" s="26">
        <v>52.1</v>
      </c>
      <c r="G47" s="27">
        <f t="shared" si="47"/>
        <v>52.1</v>
      </c>
      <c r="H47" s="26">
        <v>0</v>
      </c>
      <c r="I47" s="26">
        <v>0</v>
      </c>
      <c r="J47" s="26">
        <f t="shared" si="40"/>
        <v>52.1</v>
      </c>
      <c r="K47" s="28" t="s">
        <v>7</v>
      </c>
      <c r="L47" s="29">
        <v>0.06</v>
      </c>
      <c r="M47" s="26">
        <v>0</v>
      </c>
      <c r="N47" s="26">
        <v>0</v>
      </c>
      <c r="O47" s="26">
        <v>0</v>
      </c>
      <c r="P47" s="26">
        <v>0</v>
      </c>
      <c r="Q47" s="27">
        <f t="shared" si="3"/>
        <v>0</v>
      </c>
      <c r="R47" s="27">
        <f t="shared" si="4"/>
        <v>0</v>
      </c>
      <c r="S47" s="27">
        <f t="shared" si="11"/>
        <v>0</v>
      </c>
      <c r="T47" s="27">
        <f t="shared" si="5"/>
        <v>0</v>
      </c>
      <c r="U47" s="30">
        <f t="shared" si="37"/>
        <v>0</v>
      </c>
      <c r="V47" s="27">
        <f t="shared" si="32"/>
        <v>0</v>
      </c>
      <c r="W47" s="27">
        <f t="shared" si="13"/>
        <v>0</v>
      </c>
      <c r="X47" s="27">
        <f t="shared" si="7"/>
        <v>0</v>
      </c>
      <c r="Y47" s="30"/>
      <c r="Z47" s="30"/>
      <c r="AA47" s="13"/>
      <c r="AB47" s="13"/>
      <c r="AC47" s="36">
        <v>10</v>
      </c>
      <c r="AD47" s="32"/>
      <c r="AE47" s="13"/>
      <c r="AF47" s="27"/>
      <c r="AG47" s="27"/>
      <c r="AH47" s="27"/>
      <c r="AI47" s="27"/>
      <c r="AJ47" s="31"/>
    </row>
    <row r="48" spans="1:36" s="1" customFormat="1" ht="90" x14ac:dyDescent="0.25">
      <c r="A48" s="3">
        <v>41</v>
      </c>
      <c r="B48" s="25" t="s">
        <v>78</v>
      </c>
      <c r="C48" s="26">
        <f t="shared" si="46"/>
        <v>112.8</v>
      </c>
      <c r="D48" s="26">
        <f t="shared" si="39"/>
        <v>0</v>
      </c>
      <c r="E48" s="26">
        <f t="shared" si="39"/>
        <v>0</v>
      </c>
      <c r="F48" s="26">
        <v>112.8</v>
      </c>
      <c r="G48" s="27">
        <f t="shared" si="47"/>
        <v>112.8</v>
      </c>
      <c r="H48" s="26">
        <v>0</v>
      </c>
      <c r="I48" s="26">
        <v>0</v>
      </c>
      <c r="J48" s="26">
        <f t="shared" si="40"/>
        <v>112.8</v>
      </c>
      <c r="K48" s="28" t="s">
        <v>0</v>
      </c>
      <c r="L48" s="29">
        <v>0.24</v>
      </c>
      <c r="M48" s="26">
        <v>0</v>
      </c>
      <c r="N48" s="26">
        <v>0</v>
      </c>
      <c r="O48" s="26">
        <v>0</v>
      </c>
      <c r="P48" s="26">
        <v>0</v>
      </c>
      <c r="Q48" s="27">
        <f t="shared" si="3"/>
        <v>0</v>
      </c>
      <c r="R48" s="27">
        <f t="shared" si="4"/>
        <v>0</v>
      </c>
      <c r="S48" s="27">
        <f t="shared" si="11"/>
        <v>0</v>
      </c>
      <c r="T48" s="27">
        <f t="shared" si="5"/>
        <v>0</v>
      </c>
      <c r="U48" s="30">
        <f t="shared" si="37"/>
        <v>0</v>
      </c>
      <c r="V48" s="27">
        <f t="shared" si="32"/>
        <v>0</v>
      </c>
      <c r="W48" s="27">
        <f t="shared" si="13"/>
        <v>0</v>
      </c>
      <c r="X48" s="27">
        <f t="shared" si="7"/>
        <v>0</v>
      </c>
      <c r="Y48" s="30"/>
      <c r="Z48" s="30"/>
      <c r="AA48" s="13"/>
      <c r="AB48" s="13"/>
      <c r="AC48" s="30">
        <v>5</v>
      </c>
      <c r="AD48" s="32"/>
      <c r="AE48" s="13"/>
      <c r="AF48" s="27"/>
      <c r="AG48" s="27"/>
      <c r="AH48" s="27"/>
      <c r="AI48" s="27"/>
      <c r="AJ48" s="31"/>
    </row>
    <row r="49" spans="1:36" s="1" customFormat="1" ht="90" x14ac:dyDescent="0.25">
      <c r="A49" s="13">
        <v>42</v>
      </c>
      <c r="B49" s="25" t="s">
        <v>79</v>
      </c>
      <c r="C49" s="26">
        <f t="shared" si="46"/>
        <v>46.6</v>
      </c>
      <c r="D49" s="26">
        <f t="shared" si="39"/>
        <v>0</v>
      </c>
      <c r="E49" s="26">
        <f t="shared" si="39"/>
        <v>0</v>
      </c>
      <c r="F49" s="26">
        <v>46.6</v>
      </c>
      <c r="G49" s="27">
        <f t="shared" si="47"/>
        <v>46.6</v>
      </c>
      <c r="H49" s="26">
        <v>0</v>
      </c>
      <c r="I49" s="26">
        <v>0</v>
      </c>
      <c r="J49" s="26">
        <f t="shared" si="40"/>
        <v>46.6</v>
      </c>
      <c r="K49" s="28" t="s">
        <v>0</v>
      </c>
      <c r="L49" s="29">
        <v>0.05</v>
      </c>
      <c r="M49" s="26">
        <v>0</v>
      </c>
      <c r="N49" s="26">
        <v>0</v>
      </c>
      <c r="O49" s="26">
        <v>0</v>
      </c>
      <c r="P49" s="26">
        <v>0</v>
      </c>
      <c r="Q49" s="27">
        <f t="shared" si="3"/>
        <v>0</v>
      </c>
      <c r="R49" s="27">
        <f t="shared" si="4"/>
        <v>0</v>
      </c>
      <c r="S49" s="27">
        <f t="shared" si="11"/>
        <v>0</v>
      </c>
      <c r="T49" s="27">
        <f t="shared" si="5"/>
        <v>0</v>
      </c>
      <c r="U49" s="30">
        <f t="shared" si="37"/>
        <v>0</v>
      </c>
      <c r="V49" s="27">
        <f t="shared" si="32"/>
        <v>0</v>
      </c>
      <c r="W49" s="27">
        <f t="shared" si="13"/>
        <v>0</v>
      </c>
      <c r="X49" s="27">
        <f t="shared" si="7"/>
        <v>0</v>
      </c>
      <c r="Y49" s="30"/>
      <c r="Z49" s="30"/>
      <c r="AA49" s="13"/>
      <c r="AB49" s="13"/>
      <c r="AC49" s="30">
        <v>10</v>
      </c>
      <c r="AD49" s="32"/>
      <c r="AE49" s="13"/>
      <c r="AF49" s="27"/>
      <c r="AG49" s="27"/>
      <c r="AH49" s="27"/>
      <c r="AI49" s="27"/>
      <c r="AJ49" s="31"/>
    </row>
    <row r="50" spans="1:36" s="1" customFormat="1" ht="90" x14ac:dyDescent="0.25">
      <c r="A50" s="3">
        <v>43</v>
      </c>
      <c r="B50" s="13" t="s">
        <v>40</v>
      </c>
      <c r="C50" s="13">
        <f>SUM(D50:F50)</f>
        <v>54.3</v>
      </c>
      <c r="D50" s="13">
        <f>H50</f>
        <v>0</v>
      </c>
      <c r="E50" s="13">
        <f>I50</f>
        <v>0</v>
      </c>
      <c r="F50" s="13">
        <v>54.3</v>
      </c>
      <c r="G50" s="13">
        <f>SUM(H50:J50)</f>
        <v>54.3</v>
      </c>
      <c r="H50" s="13">
        <v>0</v>
      </c>
      <c r="I50" s="13">
        <v>0</v>
      </c>
      <c r="J50" s="13">
        <f>F50</f>
        <v>54.3</v>
      </c>
      <c r="K50" s="13" t="s">
        <v>0</v>
      </c>
      <c r="L50" s="13">
        <v>0.08</v>
      </c>
      <c r="M50" s="13">
        <v>0</v>
      </c>
      <c r="N50" s="13">
        <v>0</v>
      </c>
      <c r="O50" s="13">
        <v>0</v>
      </c>
      <c r="P50" s="13">
        <v>0</v>
      </c>
      <c r="Q50" s="27">
        <f t="shared" si="3"/>
        <v>54.251179999999998</v>
      </c>
      <c r="R50" s="27">
        <f t="shared" si="4"/>
        <v>0</v>
      </c>
      <c r="S50" s="27">
        <f t="shared" si="11"/>
        <v>0</v>
      </c>
      <c r="T50" s="27">
        <f t="shared" si="5"/>
        <v>54.251179999999998</v>
      </c>
      <c r="U50" s="13">
        <f>SUM(V50:X50)</f>
        <v>54.251179999999998</v>
      </c>
      <c r="V50" s="27">
        <f t="shared" si="32"/>
        <v>0</v>
      </c>
      <c r="W50" s="27">
        <f t="shared" si="13"/>
        <v>0</v>
      </c>
      <c r="X50" s="27">
        <f t="shared" si="7"/>
        <v>54.251179999999998</v>
      </c>
      <c r="Y50" s="13" t="str">
        <f>K50</f>
        <v>км</v>
      </c>
      <c r="Z50" s="13">
        <f>L50</f>
        <v>0.08</v>
      </c>
      <c r="AA50" s="24" t="s">
        <v>58</v>
      </c>
      <c r="AB50" s="13">
        <f>Z50</f>
        <v>0.08</v>
      </c>
      <c r="AC50" s="13">
        <v>4</v>
      </c>
      <c r="AD50" s="25" t="s">
        <v>115</v>
      </c>
      <c r="AE50" s="13" t="s">
        <v>49</v>
      </c>
      <c r="AF50" s="13">
        <v>54.251179999999998</v>
      </c>
      <c r="AG50" s="13">
        <v>0</v>
      </c>
      <c r="AH50" s="13">
        <v>0</v>
      </c>
      <c r="AI50" s="13">
        <v>54.251179999999998</v>
      </c>
      <c r="AJ50" s="13"/>
    </row>
    <row r="51" spans="1:36" s="1" customFormat="1" ht="90" x14ac:dyDescent="0.25">
      <c r="A51" s="3">
        <v>44</v>
      </c>
      <c r="B51" s="25" t="s">
        <v>80</v>
      </c>
      <c r="C51" s="26">
        <f t="shared" si="46"/>
        <v>135.69999999999999</v>
      </c>
      <c r="D51" s="26">
        <f t="shared" si="39"/>
        <v>0</v>
      </c>
      <c r="E51" s="26">
        <f t="shared" si="39"/>
        <v>0</v>
      </c>
      <c r="F51" s="26">
        <v>135.69999999999999</v>
      </c>
      <c r="G51" s="27">
        <f t="shared" si="47"/>
        <v>135.69999999999999</v>
      </c>
      <c r="H51" s="26">
        <v>0</v>
      </c>
      <c r="I51" s="26">
        <v>0</v>
      </c>
      <c r="J51" s="26">
        <f t="shared" si="40"/>
        <v>135.69999999999999</v>
      </c>
      <c r="K51" s="28" t="s">
        <v>0</v>
      </c>
      <c r="L51" s="29">
        <v>0.26</v>
      </c>
      <c r="M51" s="26">
        <v>0</v>
      </c>
      <c r="N51" s="26">
        <v>0</v>
      </c>
      <c r="O51" s="26">
        <v>0</v>
      </c>
      <c r="P51" s="26">
        <v>0</v>
      </c>
      <c r="Q51" s="27">
        <f t="shared" si="3"/>
        <v>0</v>
      </c>
      <c r="R51" s="27">
        <f t="shared" si="4"/>
        <v>0</v>
      </c>
      <c r="S51" s="27">
        <f t="shared" si="11"/>
        <v>0</v>
      </c>
      <c r="T51" s="27">
        <f t="shared" si="5"/>
        <v>0</v>
      </c>
      <c r="U51" s="30">
        <f t="shared" si="37"/>
        <v>0</v>
      </c>
      <c r="V51" s="27">
        <f t="shared" si="32"/>
        <v>0</v>
      </c>
      <c r="W51" s="27">
        <f t="shared" si="13"/>
        <v>0</v>
      </c>
      <c r="X51" s="27">
        <f t="shared" si="7"/>
        <v>0</v>
      </c>
      <c r="Y51" s="30">
        <v>0</v>
      </c>
      <c r="Z51" s="30"/>
      <c r="AA51" s="32"/>
      <c r="AB51" s="13"/>
      <c r="AC51" s="30">
        <v>8</v>
      </c>
      <c r="AD51" s="32"/>
      <c r="AE51" s="13"/>
      <c r="AF51" s="27"/>
      <c r="AG51" s="27"/>
      <c r="AH51" s="27"/>
      <c r="AI51" s="27"/>
      <c r="AJ51" s="31"/>
    </row>
    <row r="52" spans="1:36" s="1" customFormat="1" ht="90" x14ac:dyDescent="0.25">
      <c r="A52" s="3">
        <v>45</v>
      </c>
      <c r="B52" s="25" t="s">
        <v>41</v>
      </c>
      <c r="C52" s="26">
        <f>SUM(D52:F52)</f>
        <v>104.2</v>
      </c>
      <c r="D52" s="26">
        <f t="shared" ref="D52:E53" si="51">H52</f>
        <v>0</v>
      </c>
      <c r="E52" s="26">
        <f t="shared" si="51"/>
        <v>0</v>
      </c>
      <c r="F52" s="26">
        <v>104.2</v>
      </c>
      <c r="G52" s="27">
        <f t="shared" ref="G52:G53" si="52">SUM(H52:J52)</f>
        <v>104.2</v>
      </c>
      <c r="H52" s="26">
        <v>0</v>
      </c>
      <c r="I52" s="26">
        <v>0</v>
      </c>
      <c r="J52" s="26">
        <f t="shared" ref="J52" si="53">F52</f>
        <v>104.2</v>
      </c>
      <c r="K52" s="28" t="s">
        <v>0</v>
      </c>
      <c r="L52" s="29">
        <v>0.19</v>
      </c>
      <c r="M52" s="26">
        <v>0</v>
      </c>
      <c r="N52" s="26">
        <v>0</v>
      </c>
      <c r="O52" s="26">
        <v>0</v>
      </c>
      <c r="P52" s="26">
        <v>0</v>
      </c>
      <c r="Q52" s="27">
        <f t="shared" si="3"/>
        <v>104.16298</v>
      </c>
      <c r="R52" s="27">
        <f t="shared" si="4"/>
        <v>0</v>
      </c>
      <c r="S52" s="27">
        <f t="shared" si="11"/>
        <v>0</v>
      </c>
      <c r="T52" s="27">
        <f t="shared" si="5"/>
        <v>104.16298</v>
      </c>
      <c r="U52" s="30">
        <f>SUM(V52:X52)</f>
        <v>104.16298</v>
      </c>
      <c r="V52" s="27">
        <f t="shared" si="32"/>
        <v>0</v>
      </c>
      <c r="W52" s="27">
        <f t="shared" si="13"/>
        <v>0</v>
      </c>
      <c r="X52" s="27">
        <f t="shared" si="7"/>
        <v>104.16298</v>
      </c>
      <c r="Y52" s="24" t="str">
        <f t="shared" ref="Y52:Y53" si="54">K52</f>
        <v>км</v>
      </c>
      <c r="Z52" s="24">
        <f t="shared" ref="Z52:Z53" si="55">L52</f>
        <v>0.19</v>
      </c>
      <c r="AA52" s="24" t="s">
        <v>59</v>
      </c>
      <c r="AB52" s="24">
        <f t="shared" ref="AB52:AB53" si="56">Z52</f>
        <v>0.19</v>
      </c>
      <c r="AC52" s="24">
        <v>6</v>
      </c>
      <c r="AD52" s="25" t="s">
        <v>116</v>
      </c>
      <c r="AE52" s="13" t="s">
        <v>49</v>
      </c>
      <c r="AF52" s="27">
        <v>104.16298</v>
      </c>
      <c r="AG52" s="27">
        <v>0</v>
      </c>
      <c r="AH52" s="27">
        <v>0</v>
      </c>
      <c r="AI52" s="27">
        <v>104.16298</v>
      </c>
      <c r="AJ52" s="31"/>
    </row>
    <row r="53" spans="1:36" s="1" customFormat="1" ht="90" x14ac:dyDescent="0.25">
      <c r="A53" s="13">
        <v>46</v>
      </c>
      <c r="B53" s="25" t="s">
        <v>42</v>
      </c>
      <c r="C53" s="26">
        <f>SUM(D53:F53)</f>
        <v>94.1</v>
      </c>
      <c r="D53" s="26">
        <f t="shared" si="51"/>
        <v>0</v>
      </c>
      <c r="E53" s="26">
        <f t="shared" si="51"/>
        <v>0</v>
      </c>
      <c r="F53" s="26">
        <v>94.1</v>
      </c>
      <c r="G53" s="27">
        <f t="shared" si="52"/>
        <v>94.077709999999996</v>
      </c>
      <c r="H53" s="26">
        <v>0</v>
      </c>
      <c r="I53" s="26">
        <v>0</v>
      </c>
      <c r="J53" s="26">
        <v>94.077709999999996</v>
      </c>
      <c r="K53" s="28" t="s">
        <v>0</v>
      </c>
      <c r="L53" s="29">
        <f>0.08+0.04</f>
        <v>0.12</v>
      </c>
      <c r="M53" s="26">
        <v>0</v>
      </c>
      <c r="N53" s="26">
        <v>0</v>
      </c>
      <c r="O53" s="26">
        <v>0</v>
      </c>
      <c r="P53" s="26">
        <v>0</v>
      </c>
      <c r="Q53" s="27">
        <f t="shared" si="3"/>
        <v>94.077709999999996</v>
      </c>
      <c r="R53" s="27">
        <f t="shared" si="4"/>
        <v>0</v>
      </c>
      <c r="S53" s="27">
        <f t="shared" si="11"/>
        <v>0</v>
      </c>
      <c r="T53" s="27">
        <f t="shared" si="5"/>
        <v>94.077709999999996</v>
      </c>
      <c r="U53" s="30">
        <f>SUM(V53:X53)</f>
        <v>94.077709999999996</v>
      </c>
      <c r="V53" s="27">
        <f t="shared" si="32"/>
        <v>0</v>
      </c>
      <c r="W53" s="27">
        <f t="shared" si="13"/>
        <v>0</v>
      </c>
      <c r="X53" s="27">
        <f t="shared" si="7"/>
        <v>94.077709999999996</v>
      </c>
      <c r="Y53" s="24" t="str">
        <f t="shared" si="54"/>
        <v>км</v>
      </c>
      <c r="Z53" s="24">
        <f t="shared" si="55"/>
        <v>0.12</v>
      </c>
      <c r="AA53" s="24" t="s">
        <v>51</v>
      </c>
      <c r="AB53" s="24">
        <f t="shared" si="56"/>
        <v>0.12</v>
      </c>
      <c r="AC53" s="24">
        <v>6</v>
      </c>
      <c r="AD53" s="25" t="s">
        <v>117</v>
      </c>
      <c r="AE53" s="13" t="s">
        <v>49</v>
      </c>
      <c r="AF53" s="27">
        <v>94.077709999999996</v>
      </c>
      <c r="AG53" s="27">
        <v>0</v>
      </c>
      <c r="AH53" s="27">
        <v>0</v>
      </c>
      <c r="AI53" s="27">
        <v>94.077709999999996</v>
      </c>
      <c r="AJ53" s="31"/>
    </row>
    <row r="54" spans="1:36" s="1" customFormat="1" ht="170.25" customHeight="1" x14ac:dyDescent="0.25">
      <c r="A54" s="3">
        <v>47</v>
      </c>
      <c r="B54" s="25" t="s">
        <v>81</v>
      </c>
      <c r="C54" s="26">
        <f t="shared" si="46"/>
        <v>87.3</v>
      </c>
      <c r="D54" s="26">
        <f t="shared" si="39"/>
        <v>0</v>
      </c>
      <c r="E54" s="26">
        <f t="shared" si="39"/>
        <v>0</v>
      </c>
      <c r="F54" s="26">
        <v>87.3</v>
      </c>
      <c r="G54" s="27">
        <f t="shared" si="47"/>
        <v>87.3</v>
      </c>
      <c r="H54" s="26">
        <v>0</v>
      </c>
      <c r="I54" s="26">
        <v>0</v>
      </c>
      <c r="J54" s="26">
        <f t="shared" si="40"/>
        <v>87.3</v>
      </c>
      <c r="K54" s="28" t="s">
        <v>0</v>
      </c>
      <c r="L54" s="29">
        <v>0.16</v>
      </c>
      <c r="M54" s="26">
        <v>0</v>
      </c>
      <c r="N54" s="26">
        <v>0</v>
      </c>
      <c r="O54" s="26">
        <v>0</v>
      </c>
      <c r="P54" s="26">
        <v>0</v>
      </c>
      <c r="Q54" s="27">
        <f t="shared" si="3"/>
        <v>0</v>
      </c>
      <c r="R54" s="27">
        <f t="shared" si="4"/>
        <v>0</v>
      </c>
      <c r="S54" s="27">
        <f t="shared" si="11"/>
        <v>0</v>
      </c>
      <c r="T54" s="27">
        <f t="shared" si="5"/>
        <v>0</v>
      </c>
      <c r="U54" s="30">
        <f t="shared" si="37"/>
        <v>0</v>
      </c>
      <c r="V54" s="27">
        <f t="shared" si="32"/>
        <v>0</v>
      </c>
      <c r="W54" s="27">
        <f t="shared" si="13"/>
        <v>0</v>
      </c>
      <c r="X54" s="27">
        <f t="shared" si="7"/>
        <v>0</v>
      </c>
      <c r="Y54" s="30"/>
      <c r="Z54" s="30"/>
      <c r="AA54" s="32"/>
      <c r="AB54" s="13"/>
      <c r="AC54" s="30">
        <v>10</v>
      </c>
      <c r="AD54" s="32"/>
      <c r="AE54" s="13"/>
      <c r="AF54" s="27"/>
      <c r="AG54" s="27"/>
      <c r="AH54" s="27"/>
      <c r="AI54" s="27"/>
      <c r="AJ54" s="31"/>
    </row>
    <row r="55" spans="1:36" s="1" customFormat="1" ht="90" x14ac:dyDescent="0.25">
      <c r="A55" s="3">
        <v>48</v>
      </c>
      <c r="B55" s="25" t="s">
        <v>43</v>
      </c>
      <c r="C55" s="26">
        <f t="shared" ref="C55:C56" si="57">SUM(D55:F55)</f>
        <v>52.1</v>
      </c>
      <c r="D55" s="26">
        <v>0</v>
      </c>
      <c r="E55" s="26">
        <v>0</v>
      </c>
      <c r="F55" s="26">
        <v>52.1</v>
      </c>
      <c r="G55" s="27">
        <f>F55</f>
        <v>52.1</v>
      </c>
      <c r="H55" s="26">
        <v>0</v>
      </c>
      <c r="I55" s="26">
        <f>E55</f>
        <v>0</v>
      </c>
      <c r="J55" s="26">
        <f>F55</f>
        <v>52.1</v>
      </c>
      <c r="K55" s="28" t="s">
        <v>0</v>
      </c>
      <c r="L55" s="29">
        <v>0.06</v>
      </c>
      <c r="M55" s="26">
        <v>0</v>
      </c>
      <c r="N55" s="26">
        <v>0</v>
      </c>
      <c r="O55" s="26">
        <v>0</v>
      </c>
      <c r="P55" s="26">
        <v>0</v>
      </c>
      <c r="Q55" s="27">
        <f t="shared" si="3"/>
        <v>52.215470000000003</v>
      </c>
      <c r="R55" s="27">
        <f t="shared" si="4"/>
        <v>0</v>
      </c>
      <c r="S55" s="27">
        <f t="shared" si="11"/>
        <v>0</v>
      </c>
      <c r="T55" s="27">
        <f t="shared" si="5"/>
        <v>52.215470000000003</v>
      </c>
      <c r="U55" s="30">
        <f t="shared" ref="U55:U56" si="58">SUM(V55:X55)</f>
        <v>52.215470000000003</v>
      </c>
      <c r="V55" s="27">
        <f t="shared" si="32"/>
        <v>0</v>
      </c>
      <c r="W55" s="27">
        <f t="shared" si="13"/>
        <v>0</v>
      </c>
      <c r="X55" s="27">
        <f t="shared" si="7"/>
        <v>52.215470000000003</v>
      </c>
      <c r="Y55" s="24" t="str">
        <f>K55</f>
        <v>км</v>
      </c>
      <c r="Z55" s="24">
        <f>L55</f>
        <v>0.06</v>
      </c>
      <c r="AA55" s="24" t="s">
        <v>50</v>
      </c>
      <c r="AB55" s="24">
        <f>Z55</f>
        <v>0.06</v>
      </c>
      <c r="AC55" s="24">
        <v>5</v>
      </c>
      <c r="AD55" s="25" t="s">
        <v>118</v>
      </c>
      <c r="AE55" s="13" t="s">
        <v>56</v>
      </c>
      <c r="AF55" s="27">
        <v>52.215470000000003</v>
      </c>
      <c r="AG55" s="27">
        <v>0</v>
      </c>
      <c r="AH55" s="27">
        <v>0</v>
      </c>
      <c r="AI55" s="27">
        <v>52.215470000000003</v>
      </c>
      <c r="AJ55" s="31"/>
    </row>
    <row r="56" spans="1:36" s="1" customFormat="1" ht="90" x14ac:dyDescent="0.25">
      <c r="A56" s="3">
        <v>49</v>
      </c>
      <c r="B56" s="25" t="s">
        <v>44</v>
      </c>
      <c r="C56" s="26">
        <f t="shared" si="57"/>
        <v>63.1</v>
      </c>
      <c r="D56" s="26">
        <f>H56</f>
        <v>0</v>
      </c>
      <c r="E56" s="26">
        <f>I56</f>
        <v>0</v>
      </c>
      <c r="F56" s="26">
        <v>63.1</v>
      </c>
      <c r="G56" s="26">
        <f t="shared" ref="G56" si="59">SUM(H56:J56)</f>
        <v>63.156799999999997</v>
      </c>
      <c r="H56" s="26">
        <v>0</v>
      </c>
      <c r="I56" s="26">
        <f t="shared" ref="I56" si="60">M56</f>
        <v>0</v>
      </c>
      <c r="J56" s="26">
        <v>63.156799999999997</v>
      </c>
      <c r="K56" s="28" t="s">
        <v>0</v>
      </c>
      <c r="L56" s="29">
        <v>0.08</v>
      </c>
      <c r="M56" s="26">
        <v>0</v>
      </c>
      <c r="N56" s="26">
        <v>0</v>
      </c>
      <c r="O56" s="26">
        <v>0</v>
      </c>
      <c r="P56" s="26">
        <v>0</v>
      </c>
      <c r="Q56" s="27">
        <f t="shared" si="3"/>
        <v>63.156799999999997</v>
      </c>
      <c r="R56" s="27">
        <f t="shared" si="4"/>
        <v>0</v>
      </c>
      <c r="S56" s="27">
        <f t="shared" si="11"/>
        <v>0</v>
      </c>
      <c r="T56" s="27">
        <f t="shared" si="5"/>
        <v>63.156799999999997</v>
      </c>
      <c r="U56" s="30">
        <f t="shared" si="58"/>
        <v>63.156799999999997</v>
      </c>
      <c r="V56" s="27">
        <f t="shared" si="32"/>
        <v>0</v>
      </c>
      <c r="W56" s="27">
        <f t="shared" si="13"/>
        <v>0</v>
      </c>
      <c r="X56" s="27">
        <f t="shared" si="7"/>
        <v>63.156799999999997</v>
      </c>
      <c r="Y56" s="24" t="str">
        <f t="shared" ref="Y56" si="61">K56</f>
        <v>км</v>
      </c>
      <c r="Z56" s="24">
        <f t="shared" ref="Z56" si="62">L56</f>
        <v>0.08</v>
      </c>
      <c r="AA56" s="40" t="s">
        <v>50</v>
      </c>
      <c r="AB56" s="24">
        <f t="shared" ref="AB56" si="63">Z56</f>
        <v>0.08</v>
      </c>
      <c r="AC56" s="24">
        <v>5</v>
      </c>
      <c r="AD56" s="25" t="s">
        <v>119</v>
      </c>
      <c r="AE56" s="13" t="s">
        <v>49</v>
      </c>
      <c r="AF56" s="27">
        <v>63.156799999999997</v>
      </c>
      <c r="AG56" s="27">
        <v>0</v>
      </c>
      <c r="AH56" s="27">
        <v>0</v>
      </c>
      <c r="AI56" s="27">
        <v>63.156799999999997</v>
      </c>
      <c r="AJ56" s="31"/>
    </row>
    <row r="57" spans="1:36" s="1" customFormat="1" ht="162" customHeight="1" x14ac:dyDescent="0.25">
      <c r="A57" s="13">
        <v>50</v>
      </c>
      <c r="B57" s="25" t="s">
        <v>82</v>
      </c>
      <c r="C57" s="26">
        <f t="shared" si="46"/>
        <v>75.900000000000006</v>
      </c>
      <c r="D57" s="26">
        <f t="shared" si="39"/>
        <v>0</v>
      </c>
      <c r="E57" s="26">
        <f t="shared" si="39"/>
        <v>0</v>
      </c>
      <c r="F57" s="26">
        <v>75.900000000000006</v>
      </c>
      <c r="G57" s="27">
        <v>75.900000000000006</v>
      </c>
      <c r="H57" s="26">
        <v>0</v>
      </c>
      <c r="I57" s="26">
        <v>0</v>
      </c>
      <c r="J57" s="26">
        <v>75.900000000000006</v>
      </c>
      <c r="K57" s="28" t="s">
        <v>0</v>
      </c>
      <c r="L57" s="29">
        <v>0.12</v>
      </c>
      <c r="M57" s="26">
        <v>0</v>
      </c>
      <c r="N57" s="26">
        <v>0</v>
      </c>
      <c r="O57" s="26">
        <v>0</v>
      </c>
      <c r="P57" s="26">
        <v>0</v>
      </c>
      <c r="Q57" s="27">
        <f t="shared" si="3"/>
        <v>0</v>
      </c>
      <c r="R57" s="27">
        <f t="shared" si="4"/>
        <v>0</v>
      </c>
      <c r="S57" s="27">
        <f t="shared" si="11"/>
        <v>0</v>
      </c>
      <c r="T57" s="27">
        <f t="shared" si="5"/>
        <v>0</v>
      </c>
      <c r="U57" s="30">
        <f t="shared" si="37"/>
        <v>0</v>
      </c>
      <c r="V57" s="27">
        <f t="shared" si="32"/>
        <v>0</v>
      </c>
      <c r="W57" s="27">
        <f t="shared" si="13"/>
        <v>0</v>
      </c>
      <c r="X57" s="27">
        <f t="shared" si="7"/>
        <v>0</v>
      </c>
      <c r="Y57" s="30"/>
      <c r="Z57" s="30"/>
      <c r="AA57" s="32"/>
      <c r="AB57" s="13"/>
      <c r="AC57" s="30">
        <v>15</v>
      </c>
      <c r="AD57" s="32"/>
      <c r="AE57" s="13"/>
      <c r="AF57" s="27"/>
      <c r="AG57" s="27"/>
      <c r="AH57" s="27"/>
      <c r="AI57" s="27"/>
      <c r="AJ57" s="31"/>
    </row>
    <row r="58" spans="1:36" s="1" customFormat="1" ht="90" x14ac:dyDescent="0.25">
      <c r="A58" s="3">
        <v>51</v>
      </c>
      <c r="B58" s="25" t="s">
        <v>83</v>
      </c>
      <c r="C58" s="26">
        <f t="shared" si="46"/>
        <v>56.3</v>
      </c>
      <c r="D58" s="26">
        <f t="shared" si="39"/>
        <v>0</v>
      </c>
      <c r="E58" s="26">
        <f t="shared" si="39"/>
        <v>0</v>
      </c>
      <c r="F58" s="26">
        <v>56.3</v>
      </c>
      <c r="G58" s="26">
        <f t="shared" ref="G58" si="64">SUM(H58:J58)</f>
        <v>56.3</v>
      </c>
      <c r="H58" s="26">
        <v>0</v>
      </c>
      <c r="I58" s="26">
        <f t="shared" ref="I58" si="65">M58</f>
        <v>0</v>
      </c>
      <c r="J58" s="26">
        <v>56.3</v>
      </c>
      <c r="K58" s="28" t="s">
        <v>0</v>
      </c>
      <c r="L58" s="29">
        <v>0.1</v>
      </c>
      <c r="M58" s="26">
        <v>0</v>
      </c>
      <c r="N58" s="26">
        <v>0</v>
      </c>
      <c r="O58" s="26">
        <v>0</v>
      </c>
      <c r="P58" s="26">
        <v>0</v>
      </c>
      <c r="Q58" s="27">
        <f t="shared" si="3"/>
        <v>0</v>
      </c>
      <c r="R58" s="27">
        <f t="shared" si="4"/>
        <v>0</v>
      </c>
      <c r="S58" s="27">
        <f t="shared" si="11"/>
        <v>0</v>
      </c>
      <c r="T58" s="27">
        <f t="shared" si="5"/>
        <v>0</v>
      </c>
      <c r="U58" s="30">
        <f t="shared" si="37"/>
        <v>0</v>
      </c>
      <c r="V58" s="27">
        <f t="shared" si="32"/>
        <v>0</v>
      </c>
      <c r="W58" s="27">
        <f t="shared" si="13"/>
        <v>0</v>
      </c>
      <c r="X58" s="27">
        <f t="shared" si="7"/>
        <v>0</v>
      </c>
      <c r="Y58" s="30"/>
      <c r="Z58" s="30"/>
      <c r="AA58" s="32"/>
      <c r="AB58" s="13"/>
      <c r="AC58" s="30">
        <v>8</v>
      </c>
      <c r="AD58" s="32"/>
      <c r="AE58" s="13"/>
      <c r="AF58" s="27"/>
      <c r="AG58" s="27"/>
      <c r="AH58" s="27"/>
      <c r="AI58" s="27"/>
      <c r="AJ58" s="31"/>
    </row>
    <row r="59" spans="1:36" s="1" customFormat="1" ht="90" x14ac:dyDescent="0.25">
      <c r="A59" s="3">
        <v>52</v>
      </c>
      <c r="B59" s="25" t="s">
        <v>84</v>
      </c>
      <c r="C59" s="26">
        <f t="shared" si="46"/>
        <v>95.2</v>
      </c>
      <c r="D59" s="26">
        <f t="shared" si="39"/>
        <v>0</v>
      </c>
      <c r="E59" s="26">
        <f t="shared" si="39"/>
        <v>0</v>
      </c>
      <c r="F59" s="26">
        <v>95.2</v>
      </c>
      <c r="G59" s="27">
        <f>SUM(H59:J59)</f>
        <v>95.2</v>
      </c>
      <c r="H59" s="26">
        <v>0</v>
      </c>
      <c r="I59" s="26">
        <v>0</v>
      </c>
      <c r="J59" s="26">
        <f t="shared" si="40"/>
        <v>95.2</v>
      </c>
      <c r="K59" s="28" t="s">
        <v>0</v>
      </c>
      <c r="L59" s="29">
        <v>0.16</v>
      </c>
      <c r="M59" s="26">
        <v>0</v>
      </c>
      <c r="N59" s="26">
        <v>0</v>
      </c>
      <c r="O59" s="26">
        <v>0</v>
      </c>
      <c r="P59" s="26">
        <v>0</v>
      </c>
      <c r="Q59" s="27">
        <f t="shared" si="3"/>
        <v>0</v>
      </c>
      <c r="R59" s="27">
        <f t="shared" si="4"/>
        <v>0</v>
      </c>
      <c r="S59" s="27">
        <f t="shared" si="11"/>
        <v>0</v>
      </c>
      <c r="T59" s="27">
        <f t="shared" si="5"/>
        <v>0</v>
      </c>
      <c r="U59" s="30">
        <f t="shared" si="37"/>
        <v>0</v>
      </c>
      <c r="V59" s="27">
        <f t="shared" si="32"/>
        <v>0</v>
      </c>
      <c r="W59" s="27">
        <f t="shared" si="13"/>
        <v>0</v>
      </c>
      <c r="X59" s="27">
        <f t="shared" si="7"/>
        <v>0</v>
      </c>
      <c r="Y59" s="30"/>
      <c r="Z59" s="30"/>
      <c r="AA59" s="32"/>
      <c r="AB59" s="13"/>
      <c r="AC59" s="30">
        <v>8</v>
      </c>
      <c r="AD59" s="32"/>
      <c r="AE59" s="13"/>
      <c r="AF59" s="27"/>
      <c r="AG59" s="27"/>
      <c r="AH59" s="27"/>
      <c r="AI59" s="27"/>
      <c r="AJ59" s="31"/>
    </row>
    <row r="60" spans="1:36" s="1" customFormat="1" ht="168" customHeight="1" x14ac:dyDescent="0.25">
      <c r="A60" s="3">
        <v>53</v>
      </c>
      <c r="B60" s="25" t="s">
        <v>85</v>
      </c>
      <c r="C60" s="26">
        <f t="shared" si="46"/>
        <v>75.8</v>
      </c>
      <c r="D60" s="26">
        <f t="shared" si="39"/>
        <v>0</v>
      </c>
      <c r="E60" s="26">
        <f t="shared" si="39"/>
        <v>0</v>
      </c>
      <c r="F60" s="26">
        <v>75.8</v>
      </c>
      <c r="G60" s="27">
        <f t="shared" si="47"/>
        <v>75.8</v>
      </c>
      <c r="H60" s="26">
        <v>0</v>
      </c>
      <c r="I60" s="26">
        <v>0</v>
      </c>
      <c r="J60" s="26">
        <f t="shared" si="40"/>
        <v>75.8</v>
      </c>
      <c r="K60" s="28" t="s">
        <v>0</v>
      </c>
      <c r="L60" s="29">
        <v>0.15</v>
      </c>
      <c r="M60" s="26">
        <v>0</v>
      </c>
      <c r="N60" s="26">
        <v>0</v>
      </c>
      <c r="O60" s="26">
        <v>0</v>
      </c>
      <c r="P60" s="26">
        <v>0</v>
      </c>
      <c r="Q60" s="27">
        <f t="shared" si="3"/>
        <v>0</v>
      </c>
      <c r="R60" s="27">
        <f t="shared" si="4"/>
        <v>0</v>
      </c>
      <c r="S60" s="27">
        <f t="shared" si="11"/>
        <v>0</v>
      </c>
      <c r="T60" s="27">
        <f t="shared" si="5"/>
        <v>0</v>
      </c>
      <c r="U60" s="30">
        <f t="shared" si="37"/>
        <v>0</v>
      </c>
      <c r="V60" s="27">
        <f t="shared" si="32"/>
        <v>0</v>
      </c>
      <c r="W60" s="27">
        <f t="shared" si="13"/>
        <v>0</v>
      </c>
      <c r="X60" s="27">
        <f t="shared" si="7"/>
        <v>0</v>
      </c>
      <c r="Y60" s="30"/>
      <c r="Z60" s="30"/>
      <c r="AA60" s="32"/>
      <c r="AB60" s="13"/>
      <c r="AC60" s="30">
        <v>8</v>
      </c>
      <c r="AD60" s="32"/>
      <c r="AE60" s="13"/>
      <c r="AF60" s="27"/>
      <c r="AG60" s="27"/>
      <c r="AH60" s="27"/>
      <c r="AI60" s="27"/>
      <c r="AJ60" s="31"/>
    </row>
    <row r="61" spans="1:36" s="1" customFormat="1" ht="172.5" customHeight="1" x14ac:dyDescent="0.25">
      <c r="A61" s="13">
        <v>54</v>
      </c>
      <c r="B61" s="25" t="s">
        <v>86</v>
      </c>
      <c r="C61" s="26">
        <f t="shared" si="46"/>
        <v>82.7</v>
      </c>
      <c r="D61" s="26">
        <f t="shared" si="39"/>
        <v>0</v>
      </c>
      <c r="E61" s="26">
        <f t="shared" si="39"/>
        <v>0</v>
      </c>
      <c r="F61" s="26">
        <v>82.7</v>
      </c>
      <c r="G61" s="27">
        <f t="shared" si="47"/>
        <v>82.7</v>
      </c>
      <c r="H61" s="26">
        <v>0</v>
      </c>
      <c r="I61" s="26">
        <v>0</v>
      </c>
      <c r="J61" s="26">
        <f t="shared" si="40"/>
        <v>82.7</v>
      </c>
      <c r="K61" s="28" t="s">
        <v>0</v>
      </c>
      <c r="L61" s="29">
        <v>0.15</v>
      </c>
      <c r="M61" s="26">
        <v>0</v>
      </c>
      <c r="N61" s="26">
        <v>0</v>
      </c>
      <c r="O61" s="26">
        <v>0</v>
      </c>
      <c r="P61" s="26">
        <v>0</v>
      </c>
      <c r="Q61" s="27">
        <f t="shared" si="3"/>
        <v>0</v>
      </c>
      <c r="R61" s="27">
        <f t="shared" si="4"/>
        <v>0</v>
      </c>
      <c r="S61" s="27">
        <f t="shared" si="11"/>
        <v>0</v>
      </c>
      <c r="T61" s="27">
        <f t="shared" si="5"/>
        <v>0</v>
      </c>
      <c r="U61" s="30">
        <f t="shared" si="37"/>
        <v>0</v>
      </c>
      <c r="V61" s="27">
        <f t="shared" si="32"/>
        <v>0</v>
      </c>
      <c r="W61" s="27">
        <f t="shared" si="13"/>
        <v>0</v>
      </c>
      <c r="X61" s="27">
        <f t="shared" si="7"/>
        <v>0</v>
      </c>
      <c r="Y61" s="30"/>
      <c r="Z61" s="30"/>
      <c r="AA61" s="32"/>
      <c r="AB61" s="13"/>
      <c r="AC61" s="30">
        <v>10</v>
      </c>
      <c r="AD61" s="32"/>
      <c r="AE61" s="13"/>
      <c r="AF61" s="27"/>
      <c r="AG61" s="27"/>
      <c r="AH61" s="27"/>
      <c r="AI61" s="27"/>
      <c r="AJ61" s="31"/>
    </row>
    <row r="62" spans="1:36" s="5" customFormat="1" ht="34.5" customHeight="1" x14ac:dyDescent="0.25">
      <c r="A62" s="41" t="s">
        <v>12</v>
      </c>
      <c r="B62" s="42"/>
      <c r="C62" s="23">
        <f>SUM(C8:C61)</f>
        <v>37622.500000000007</v>
      </c>
      <c r="D62" s="23">
        <f>SUM(D8:D61)</f>
        <v>30484</v>
      </c>
      <c r="E62" s="23">
        <f>SUM(E8:E61)</f>
        <v>63</v>
      </c>
      <c r="F62" s="23">
        <f t="shared" ref="F62:J62" si="66">SUM(F8:F61)</f>
        <v>7075.5000000000018</v>
      </c>
      <c r="G62" s="23">
        <f t="shared" si="66"/>
        <v>37622.534510000005</v>
      </c>
      <c r="H62" s="23">
        <f>SUM(H8:H61)</f>
        <v>30484</v>
      </c>
      <c r="I62" s="23">
        <f>SUM(I8:I61)</f>
        <v>63</v>
      </c>
      <c r="J62" s="23">
        <f t="shared" si="66"/>
        <v>7075.5345100000004</v>
      </c>
      <c r="K62" s="23" t="s">
        <v>2</v>
      </c>
      <c r="L62" s="23">
        <f>L56+L55+L53+L52+L50+L44+L43+L39+L37+L33+L32+L31+L25+L17+L16+L9</f>
        <v>5.1540000000000008</v>
      </c>
      <c r="M62" s="23">
        <f>SUM(M8:M61)</f>
        <v>7636.75</v>
      </c>
      <c r="N62" s="23">
        <f t="shared" ref="N62" si="67">SUM(N8:N61)</f>
        <v>7621</v>
      </c>
      <c r="O62" s="23">
        <f>SUM(O8:O61)</f>
        <v>15.75</v>
      </c>
      <c r="P62" s="23">
        <f>SUM(P8:P61)</f>
        <v>0</v>
      </c>
      <c r="Q62" s="23">
        <f t="shared" ref="Q62:X62" si="68">SUM(Q8:Q61)</f>
        <v>31802.479919999998</v>
      </c>
      <c r="R62" s="23">
        <f t="shared" si="68"/>
        <v>28230.494279999999</v>
      </c>
      <c r="S62" s="23">
        <f t="shared" si="68"/>
        <v>63</v>
      </c>
      <c r="T62" s="23">
        <f t="shared" si="68"/>
        <v>3508.9856400000008</v>
      </c>
      <c r="U62" s="23">
        <f t="shared" si="68"/>
        <v>31802.479919999998</v>
      </c>
      <c r="V62" s="23">
        <f t="shared" si="68"/>
        <v>28230.494279999999</v>
      </c>
      <c r="W62" s="23">
        <f t="shared" si="68"/>
        <v>63</v>
      </c>
      <c r="X62" s="23">
        <f t="shared" si="68"/>
        <v>3508.9856400000008</v>
      </c>
      <c r="Y62" s="23" t="s">
        <v>2</v>
      </c>
      <c r="Z62" s="23">
        <f>Z56+Z55+Z53+Z52+Z50+Z44+Z43+Z39+Z37+Z33+Z32+Z31+Z25+Z17+Z16+Z9</f>
        <v>9.129999999999999</v>
      </c>
      <c r="AA62" s="23" t="s">
        <v>2</v>
      </c>
      <c r="AB62" s="23">
        <f>AB56+AB55+AB53+AB52+AB50+AB44+AB43+AB39+AB37+AB33+AB32+AB31+AB25+AB17+AB16+AB9</f>
        <v>9.129999999999999</v>
      </c>
      <c r="AC62" s="23">
        <f>SUM(AC8:AC61)</f>
        <v>724</v>
      </c>
      <c r="AD62" s="23" t="s">
        <v>2</v>
      </c>
      <c r="AE62" s="23" t="s">
        <v>2</v>
      </c>
      <c r="AF62" s="23">
        <f>SUM(AF8:AF61)</f>
        <v>31853.479919999998</v>
      </c>
      <c r="AG62" s="23">
        <f t="shared" ref="AG62:AI62" si="69">SUM(AG8:AG61)</f>
        <v>28281.494279999999</v>
      </c>
      <c r="AH62" s="23">
        <f t="shared" si="69"/>
        <v>63</v>
      </c>
      <c r="AI62" s="23">
        <f t="shared" si="69"/>
        <v>3508.9856400000008</v>
      </c>
      <c r="AJ62" s="23" t="s">
        <v>2</v>
      </c>
    </row>
    <row r="63" spans="1:36" s="6" customFormat="1" x14ac:dyDescent="0.35">
      <c r="K63" s="7"/>
      <c r="L63" s="7"/>
      <c r="Q63" s="49"/>
      <c r="R63" s="49"/>
      <c r="S63" s="49"/>
      <c r="T63" s="49"/>
      <c r="U63" s="49"/>
      <c r="V63" s="49"/>
      <c r="W63" s="49"/>
      <c r="X63" s="49"/>
      <c r="Y63" s="49"/>
      <c r="Z63" s="49"/>
      <c r="AA63" s="49"/>
      <c r="AB63" s="49"/>
      <c r="AC63" s="49"/>
      <c r="AE63" s="7"/>
      <c r="AJ63" s="7"/>
    </row>
    <row r="64" spans="1:36" s="6" customFormat="1" ht="19.5" customHeight="1" x14ac:dyDescent="0.35">
      <c r="A64" s="8" t="s">
        <v>22</v>
      </c>
      <c r="B64" s="8"/>
      <c r="C64" s="8"/>
      <c r="D64" s="8"/>
      <c r="E64" s="8"/>
      <c r="F64" s="8"/>
      <c r="G64" s="8"/>
      <c r="H64" s="8"/>
      <c r="I64" s="8"/>
      <c r="J64" s="8"/>
      <c r="K64" s="9"/>
      <c r="L64" s="9"/>
      <c r="M64" s="8"/>
      <c r="N64" s="8"/>
      <c r="O64" s="8"/>
      <c r="P64" s="8"/>
      <c r="Q64" s="8"/>
      <c r="R64" s="8"/>
      <c r="S64" s="8"/>
      <c r="T64" s="8"/>
      <c r="U64" s="8"/>
      <c r="V64" s="8"/>
      <c r="Y64" s="7"/>
      <c r="Z64" s="7"/>
      <c r="AA64" s="7"/>
      <c r="AB64" s="7"/>
      <c r="AC64" s="7"/>
      <c r="AE64" s="7"/>
      <c r="AG64" s="19"/>
      <c r="AJ64" s="7"/>
    </row>
    <row r="65" spans="1:36" s="6" customFormat="1" x14ac:dyDescent="0.35">
      <c r="A65" s="43" t="s">
        <v>23</v>
      </c>
      <c r="B65" s="43"/>
      <c r="C65" s="43"/>
      <c r="D65" s="43"/>
      <c r="E65" s="43"/>
      <c r="F65" s="43"/>
      <c r="G65" s="43"/>
      <c r="H65" s="43"/>
      <c r="I65" s="43"/>
      <c r="J65" s="43"/>
      <c r="K65" s="43"/>
      <c r="L65" s="43"/>
      <c r="M65" s="43"/>
      <c r="N65" s="43"/>
      <c r="O65" s="43"/>
      <c r="P65" s="43"/>
      <c r="Q65" s="43"/>
      <c r="R65" s="43"/>
      <c r="S65" s="43"/>
      <c r="T65" s="43"/>
      <c r="U65" s="16"/>
      <c r="V65" s="16"/>
      <c r="Y65" s="7"/>
      <c r="Z65" s="7"/>
      <c r="AA65" s="7"/>
      <c r="AB65" s="7"/>
      <c r="AC65" s="7"/>
      <c r="AE65" s="7"/>
      <c r="AJ65" s="7"/>
    </row>
    <row r="66" spans="1:36" s="6" customFormat="1" x14ac:dyDescent="0.35">
      <c r="K66" s="7"/>
      <c r="L66" s="7"/>
      <c r="Y66" s="7"/>
      <c r="Z66" s="7"/>
      <c r="AA66" s="7"/>
      <c r="AB66" s="7"/>
      <c r="AC66" s="7"/>
      <c r="AE66" s="7"/>
      <c r="AJ66" s="7"/>
    </row>
    <row r="67" spans="1:36" s="6" customFormat="1" x14ac:dyDescent="0.35">
      <c r="A67" s="6" t="s">
        <v>120</v>
      </c>
      <c r="K67" s="7"/>
      <c r="L67" s="7"/>
      <c r="Y67" s="7"/>
      <c r="Z67" s="7"/>
      <c r="AA67" s="7"/>
      <c r="AB67" s="7"/>
      <c r="AC67" s="7"/>
      <c r="AE67" s="7"/>
      <c r="AJ67" s="7"/>
    </row>
    <row r="69" spans="1:36" x14ac:dyDescent="0.35">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row>
    <row r="70" spans="1:36" x14ac:dyDescent="0.35">
      <c r="AA70" s="18"/>
    </row>
    <row r="71" spans="1:36" x14ac:dyDescent="0.35">
      <c r="AJ71" s="12"/>
    </row>
  </sheetData>
  <mergeCells count="24">
    <mergeCell ref="A1:AJ2"/>
    <mergeCell ref="A3:AJ3"/>
    <mergeCell ref="A4:A6"/>
    <mergeCell ref="B4:B6"/>
    <mergeCell ref="C4:F4"/>
    <mergeCell ref="G4:L4"/>
    <mergeCell ref="M4:P4"/>
    <mergeCell ref="Q4:T4"/>
    <mergeCell ref="U4:AC4"/>
    <mergeCell ref="AD4:AJ4"/>
    <mergeCell ref="AF5:AI5"/>
    <mergeCell ref="AJ5:AJ6"/>
    <mergeCell ref="A62:B62"/>
    <mergeCell ref="A65:T65"/>
    <mergeCell ref="Y5:AC5"/>
    <mergeCell ref="AD5:AD6"/>
    <mergeCell ref="AE5:AE6"/>
    <mergeCell ref="C5:F5"/>
    <mergeCell ref="G5:J5"/>
    <mergeCell ref="K5:L5"/>
    <mergeCell ref="M5:P5"/>
    <mergeCell ref="Q5:T5"/>
    <mergeCell ref="U5:X5"/>
    <mergeCell ref="Q63:AC63"/>
  </mergeCells>
  <dataValidations disablePrompts="1" count="1">
    <dataValidation type="textLength" operator="lessThanOrEqual" allowBlank="1" showInputMessage="1" showErrorMessage="1" errorTitle="Ошибка" error="Допускается ввод не более 900 символов!" sqref="B19:B61">
      <formula1>900</formula1>
    </dataValidation>
  </dataValidations>
  <pageMargins left="0.39370078740157483" right="0.39370078740157483" top="0.39370078740157483" bottom="0.39370078740157483" header="0.19685039370078741" footer="0.39370078740157483"/>
  <pageSetup paperSize="8" scale="35" fitToHeight="3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3:AB23"/>
  <sheetViews>
    <sheetView workbookViewId="0">
      <selection activeCell="C10" sqref="C10:C22"/>
    </sheetView>
  </sheetViews>
  <sheetFormatPr defaultColWidth="9.109375" defaultRowHeight="11.4" x14ac:dyDescent="0.25"/>
  <cols>
    <col min="1" max="27" width="9.109375" style="14"/>
    <col min="28" max="28" width="9.109375" style="15"/>
    <col min="29" max="16384" width="9.109375" style="14"/>
  </cols>
  <sheetData>
    <row r="23" spans="3:3" x14ac:dyDescent="0.25">
      <c r="C23" s="14" t="e">
        <f>SUM(РСК!#REF!)</f>
        <v>#REF!</v>
      </c>
    </row>
  </sheetData>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РСК</vt:lpstr>
      <vt:lpstr>Лист1</vt:lpstr>
      <vt:lpstr>Лист2</vt:lpstr>
      <vt:lpstr>РСК!Заголовки_для_печати</vt:lpstr>
      <vt:lpstr>РСК!Область_печати</vt:lpstr>
    </vt:vector>
  </TitlesOfParts>
  <Company>REK 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Golubev</dc:creator>
  <cp:lastModifiedBy>Киселев Сергей Андреевич</cp:lastModifiedBy>
  <cp:lastPrinted>2016-02-12T04:11:54Z</cp:lastPrinted>
  <dcterms:created xsi:type="dcterms:W3CDTF">2012-02-15T07:42:02Z</dcterms:created>
  <dcterms:modified xsi:type="dcterms:W3CDTF">2016-02-17T04:02:46Z</dcterms:modified>
</cp:coreProperties>
</file>